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rigunov\Desktop\Новая папка\2026-2028 (275-п от 17.08.2026)\"/>
    </mc:Choice>
  </mc:AlternateContent>
  <xr:revisionPtr revIDLastSave="0" documentId="13_ncr:1_{2CEABDCE-C255-4035-93B4-5E167BD7B20D}" xr6:coauthVersionLast="47" xr6:coauthVersionMax="47" xr10:uidLastSave="{00000000-0000-0000-0000-000000000000}"/>
  <bookViews>
    <workbookView xWindow="-28920" yWindow="-120" windowWidth="29040" windowHeight="15840" tabRatio="601" xr2:uid="{00000000-000D-0000-FFFF-FFFF00000000}"/>
  </bookViews>
  <sheets>
    <sheet name="Перечень работ 2026-2028" sheetId="1" r:id="rId1"/>
  </sheets>
  <definedNames>
    <definedName name="_xlnm._FilterDatabase" localSheetId="0" hidden="1">'Перечень работ 2026-2028'!$A$6:$S$1209</definedName>
    <definedName name="Z_00520EDF_F164_4315_A848_3014780FB383_.wvu.FilterData" localSheetId="0" hidden="1">'Перечень работ 2026-2028'!$A$6:$S$1209</definedName>
    <definedName name="Z_04744560_8032_4D0A_9E53_2A6838A0139E_.wvu.FilterData" localSheetId="0" hidden="1">'Перечень работ 2026-2028'!$A$5:$S$1209</definedName>
    <definedName name="Z_06FB53E7_8345_4127_B9CB_4BAC2FAB5987_.wvu.FilterData" localSheetId="0" hidden="1">'Перечень работ 2026-2028'!$A$4:$S$1209</definedName>
    <definedName name="Z_08B06B88_B3F8_46FD_A108_EE90ED04D276_.wvu.FilterData" localSheetId="0" hidden="1">'Перечень работ 2026-2028'!$A$6:$S$1209</definedName>
    <definedName name="Z_0C85AFC7_4F5D_49C6_8C77_F02DC6D2F69C_.wvu.FilterData" localSheetId="0" hidden="1">'Перечень работ 2026-2028'!$A$6:$S$1209</definedName>
    <definedName name="Z_0DC3AF1C_2672_4561_9CF8_7C15A1CD1CEC_.wvu.FilterData" localSheetId="0" hidden="1">'Перечень работ 2026-2028'!$A$6:$S$1209</definedName>
    <definedName name="Z_0E85C6D8_2EED_4AF4_A506_563CF40D5242_.wvu.FilterData" localSheetId="0" hidden="1">'Перечень работ 2026-2028'!$A$6:$S$1209</definedName>
    <definedName name="Z_0FB437D3_4142_43D1_9C50_065A47D8409D_.wvu.FilterData" localSheetId="0" hidden="1">'Перечень работ 2026-2028'!$A$9:$S$1209</definedName>
    <definedName name="Z_10529819_7D62_4DC3_844B_28300D795278_.wvu.FilterData" localSheetId="0" hidden="1">'Перечень работ 2026-2028'!$A$6:$S$1209</definedName>
    <definedName name="Z_1133DC5D_3E7E_4A92_B3F5_19EBFF6570B7_.wvu.FilterData" localSheetId="0" hidden="1">'Перечень работ 2026-2028'!$A$6:$S$1209</definedName>
    <definedName name="Z_1161EB11_413A_42C0_9A9F_7196A381C090_.wvu.FilterData" localSheetId="0" hidden="1">'Перечень работ 2026-2028'!$A$6:$S$1209</definedName>
    <definedName name="Z_14959FCE_8B92_41BA_A6C8_D1CD695DCD2A_.wvu.FilterData" localSheetId="0" hidden="1">'Перечень работ 2026-2028'!$A$6:$S$1209</definedName>
    <definedName name="Z_1712D105_275F_4A36_9103_FB6278BD7823_.wvu.FilterData" localSheetId="0" hidden="1">'Перечень работ 2026-2028'!$A$6:$S$1209</definedName>
    <definedName name="Z_1809AD55_B612_48C1_8EDA_A92DCA347482_.wvu.FilterData" localSheetId="0" hidden="1">'Перечень работ 2026-2028'!$A$6:$S$1209</definedName>
    <definedName name="Z_1A97FD01_DDD8_4312_9C85_C49A64B4EE42_.wvu.FilterData" localSheetId="0" hidden="1">'Перечень работ 2026-2028'!$A$6:$S$1209</definedName>
    <definedName name="Z_1A9DC878_109B_4B62_B92F_B2BF67ABC6C5_.wvu.FilterData" localSheetId="0" hidden="1">'Перечень работ 2026-2028'!$A$6:$S$1209</definedName>
    <definedName name="Z_1BEECBC1_E81E_499B_800F_5732742CE88F_.wvu.FilterData" localSheetId="0" hidden="1">'Перечень работ 2026-2028'!$A$6:$S$1209</definedName>
    <definedName name="Z_1C1BB0E6_3539_4350_B93C_76A61097507C_.wvu.FilterData" localSheetId="0" hidden="1">'Перечень работ 2026-2028'!$A$5:$S$1209</definedName>
    <definedName name="Z_1C623992_919C_463F_AA46_C6CC91DE9B68_.wvu.FilterData" localSheetId="0" hidden="1">'Перечень работ 2026-2028'!$A$6:$S$1209</definedName>
    <definedName name="Z_1C967A03_0896_44D9_B595_9AC128F2AC3A_.wvu.FilterData" localSheetId="0" hidden="1">'Перечень работ 2026-2028'!$A$6:$S$1209</definedName>
    <definedName name="Z_1DCB72E9_065C_415D_9FB4_AF0673067AF4_.wvu.FilterData" localSheetId="0" hidden="1">'Перечень работ 2026-2028'!$A$6:$S$1209</definedName>
    <definedName name="Z_1F497645_9D2D_49AC_A432_9D8968CF0138_.wvu.FilterData" localSheetId="0" hidden="1">'Перечень работ 2026-2028'!$A$6:$S$1209</definedName>
    <definedName name="Z_1FBAEEE6_7DBC_4215_86C6_1699E1B2BFFE_.wvu.FilterData" localSheetId="0" hidden="1">'Перечень работ 2026-2028'!$A$6:$S$1209</definedName>
    <definedName name="Z_2161CE25_3298_49B5_8929_1EFDC3B89757_.wvu.FilterData" localSheetId="0" hidden="1">'Перечень работ 2026-2028'!$A$6:$S$1209</definedName>
    <definedName name="Z_21BAB676_4BCD_4074_B69D_DBD0B2BCDCD7_.wvu.FilterData" localSheetId="0" hidden="1">'Перечень работ 2026-2028'!$A$6:$S$1209</definedName>
    <definedName name="Z_2566B300_160F_4D95_B21F_351633AD08AD_.wvu.FilterData" localSheetId="0" hidden="1">'Перечень работ 2026-2028'!$A$6:$S$1209</definedName>
    <definedName name="Z_26A557EC_0FCD_4BA9_BE30_5CB39C1E77E0_.wvu.FilterData" localSheetId="0" hidden="1">'Перечень работ 2026-2028'!$A$6:$S$1209</definedName>
    <definedName name="Z_26F515E0_BA7D_45FC_AFAC_761D79909196_.wvu.FilterData" localSheetId="0" hidden="1">'Перечень работ 2026-2028'!$A$4:$S$1209</definedName>
    <definedName name="Z_27DA07A0_94F6_453E_8C72_879950F5DA91_.wvu.FilterData" localSheetId="0" hidden="1">'Перечень работ 2026-2028'!$A$6:$S$1209</definedName>
    <definedName name="Z_28EF943E_6A6A_45AE_9442_784321AC9268_.wvu.FilterData" localSheetId="0" hidden="1">'Перечень работ 2026-2028'!$A$6:$S$1209</definedName>
    <definedName name="Z_2B560E47_37F1_4669_8AF0_CF1770E97439_.wvu.FilterData" localSheetId="0" hidden="1">'Перечень работ 2026-2028'!$A$6:$S$1209</definedName>
    <definedName name="Z_2E9DAFDE_17BB_4FCA_95A1_701D4B725E26_.wvu.FilterData" localSheetId="0" hidden="1">'Перечень работ 2026-2028'!$A$6:$S$1209</definedName>
    <definedName name="Z_30F79239_06D3_45FD_BBA9_DCBBFCCD8F2B_.wvu.FilterData" localSheetId="0" hidden="1">'Перечень работ 2026-2028'!$A$7:$S$1209</definedName>
    <definedName name="Z_33E96206_4A67_4FEB_8A07_DF7B1C34DA40_.wvu.FilterData" localSheetId="0" hidden="1">'Перечень работ 2026-2028'!$A$6:$S$1209</definedName>
    <definedName name="Z_366417CB_0925_49B9_83F6_474320F2EFF0_.wvu.FilterData" localSheetId="0" hidden="1">'Перечень работ 2026-2028'!$A$7:$S$1209</definedName>
    <definedName name="Z_36FC84EC_DEBB_44AA_BD56_62E95FFA23E7_.wvu.FilterData" localSheetId="0" hidden="1">'Перечень работ 2026-2028'!$A$6:$S$1209</definedName>
    <definedName name="Z_3744214E_2DDD_452B_86DB_CA3B6CF62F77_.wvu.FilterData" localSheetId="0" hidden="1">'Перечень работ 2026-2028'!$B$458:$S$1209</definedName>
    <definedName name="Z_39D6747C_9982_48CC_8E75_0FE60ACFF867_.wvu.FilterData" localSheetId="0" hidden="1">'Перечень работ 2026-2028'!$A$6:$S$1209</definedName>
    <definedName name="Z_3A47D84B_EDD0_4DFE_8EC8_D3344107B2A1_.wvu.FilterData" localSheetId="0" hidden="1">'Перечень работ 2026-2028'!$A$6:$S$1209</definedName>
    <definedName name="Z_3B64500C_43A6_42E0_A871_D8F83520F643_.wvu.FilterData" localSheetId="0" hidden="1">'Перечень работ 2026-2028'!$A$6:$S$1209</definedName>
    <definedName name="Z_3CF5E049_79F5_47A6_A105_62329863AB5B_.wvu.FilterData" localSheetId="0" hidden="1">'Перечень работ 2026-2028'!$A$6:$S$1209</definedName>
    <definedName name="Z_3D3F7D7D_487C_41FB_9AFC_8E7815AE6599_.wvu.FilterData" localSheetId="0" hidden="1">'Перечень работ 2026-2028'!$A$6:$S$1209</definedName>
    <definedName name="Z_400E59EA_0259_4223_BE22_75806B48D3F3_.wvu.FilterData" localSheetId="0" hidden="1">'Перечень работ 2026-2028'!$A$6:$S$1209</definedName>
    <definedName name="Z_442A3243_A9CE_47C2_B504_5B3D2451A78A_.wvu.FilterData" localSheetId="0" hidden="1">'Перечень работ 2026-2028'!$A$6:$AD$1209</definedName>
    <definedName name="Z_44CFFA8C_7A5D_48A9_86E7_9397A7F8AC2C_.wvu.FilterData" localSheetId="0" hidden="1">'Перечень работ 2026-2028'!$A$6:$S$1209</definedName>
    <definedName name="Z_465F2F51_0347_4687_A591_9F2193D9AAF2_.wvu.FilterData" localSheetId="0" hidden="1">'Перечень работ 2026-2028'!$A$6:$S$1209</definedName>
    <definedName name="Z_46A9DC1D_556C_4965_BFF5_3E595B304155_.wvu.FilterData" localSheetId="0" hidden="1">'Перечень работ 2026-2028'!$A$6:$S$1209</definedName>
    <definedName name="Z_46CC80B5_B546_4FF9_BD28_A1B2BE8E350B_.wvu.FilterData" localSheetId="0" hidden="1">'Перечень работ 2026-2028'!$A$6:$S$1209</definedName>
    <definedName name="Z_4BDD69CA_CE27_4766_BAE7_FB1C8CAE9C18_.wvu.FilterData" localSheetId="0" hidden="1">'Перечень работ 2026-2028'!$A$6:$S$1209</definedName>
    <definedName name="Z_4C9357B5_E8CA_4BF3_A04F_CB3D84129C20_.wvu.FilterData" localSheetId="0" hidden="1">'Перечень работ 2026-2028'!$A$9:$S$1209</definedName>
    <definedName name="Z_4CAEDD5D_04CF_4454_A85D_C266601A2039_.wvu.FilterData" localSheetId="0" hidden="1">'Перечень работ 2026-2028'!$A$6:$S$1209</definedName>
    <definedName name="Z_4D069ADA_CC3A_41FD_BF75_9210662CADD3_.wvu.FilterData" localSheetId="0" hidden="1">'Перечень работ 2026-2028'!$A$6:$S$1209</definedName>
    <definedName name="Z_50156B7B_8A19_48CD_81D7_3A85E0193B4D_.wvu.FilterData" localSheetId="0" hidden="1">'Перечень работ 2026-2028'!$A$6:$S$1209</definedName>
    <definedName name="Z_5183C41E_F132_4270_BD01_88487618B826_.wvu.FilterData" localSheetId="0" hidden="1">'Перечень работ 2026-2028'!$A$9:$S$1209</definedName>
    <definedName name="Z_5232D89B_8F3E_4EEA_8EE0_930DFB409EE9_.wvu.FilterData" localSheetId="0" hidden="1">'Перечень работ 2026-2028'!$A$6:$S$1209</definedName>
    <definedName name="Z_52A81E67_17CA_4D94_8096_553723695F81_.wvu.FilterData" localSheetId="0" hidden="1">'Перечень работ 2026-2028'!$A$6:$S$1209</definedName>
    <definedName name="Z_5309FA03_FE66_456E_9C3A_E6BF75D5CEAC_.wvu.FilterData" localSheetId="0" hidden="1">'Перечень работ 2026-2028'!$A$5:$S$1209</definedName>
    <definedName name="Z_53B46228_71C5_47AA_9975_4D3CA0DD3AA6_.wvu.FilterData" localSheetId="0" hidden="1">'Перечень работ 2026-2028'!$A$4:$S$1209</definedName>
    <definedName name="Z_53F1DD9C_568E_4EF9_8128_5D200BF4805F_.wvu.FilterData" localSheetId="0" hidden="1">'Перечень работ 2026-2028'!$A$6:$S$1209</definedName>
    <definedName name="Z_58911673_E603_4193_8415_9165D2A84784_.wvu.FilterData" localSheetId="0" hidden="1">'Перечень работ 2026-2028'!$A$6:$S$1209</definedName>
    <definedName name="Z_5AC66707_E072_427D_B021_356506471142_.wvu.FilterData" localSheetId="0" hidden="1">'Перечень работ 2026-2028'!$A$6:$S$1209</definedName>
    <definedName name="Z_5BCD66E2_B7ED_4150_AC6B_46CCA259AFFA_.wvu.FilterData" localSheetId="0" hidden="1">'Перечень работ 2026-2028'!$A$9:$S$1209</definedName>
    <definedName name="Z_5D6927C1_FD07_4C8A_8F49_4FA59EB40A82_.wvu.FilterData" localSheetId="0" hidden="1">'Перечень работ 2026-2028'!$A$6:$S$1209</definedName>
    <definedName name="Z_5D784FD0_0CA1_4CB8_AFB9_5924DE0CE303_.wvu.FilterData" localSheetId="0" hidden="1">'Перечень работ 2026-2028'!$A$6:$S$1209</definedName>
    <definedName name="Z_5F3C6F1A_18E3_4773_A881_AD277E6849F2_.wvu.FilterData" localSheetId="0" hidden="1">'Перечень работ 2026-2028'!$A$6:$S$1209</definedName>
    <definedName name="Z_5F5F4AC5_EC16_4C20_9AC2_275602BA6FA0_.wvu.FilterData" localSheetId="0" hidden="1">'Перечень работ 2026-2028'!$A$6:$S$1209</definedName>
    <definedName name="Z_6105BB98_17B2_496B_8B78_2F1A2C874092_.wvu.FilterData" localSheetId="0" hidden="1">'Перечень работ 2026-2028'!$A$6:$S$1209</definedName>
    <definedName name="Z_649B5AA4_0F9F_466D_A5FD_910ABC2890F9_.wvu.FilterData" localSheetId="0" hidden="1">'Перечень работ 2026-2028'!$A$6:$S$1209</definedName>
    <definedName name="Z_65973572_9D27_40B6_B0CA_16CCACC4C57E_.wvu.FilterData" localSheetId="0" hidden="1">'Перечень работ 2026-2028'!$A$9:$S$1209</definedName>
    <definedName name="Z_66FDF6B3_61A5_4C13_A36E_75BA51254990_.wvu.FilterData" localSheetId="0" hidden="1">'Перечень работ 2026-2028'!$A$5:$S$1209</definedName>
    <definedName name="Z_67E7D09A_0C0E_4B71_9C83_2F083403A65E_.wvu.FilterData" localSheetId="0" hidden="1">'Перечень работ 2026-2028'!$A$4:$S$1209</definedName>
    <definedName name="Z_6977E275_5C8D_4570_BEC4_B0C870C9285F_.wvu.FilterData" localSheetId="0" hidden="1">'Перечень работ 2026-2028'!$A$7:$S$1209</definedName>
    <definedName name="Z_6A78BA4F_D337_4A03_B6A7_36A50F328900_.wvu.FilterData" localSheetId="0" hidden="1">'Перечень работ 2026-2028'!$A$6:$S$1209</definedName>
    <definedName name="Z_6CFE0FBA_B543_49AE_A91E_A0624FB02DA8_.wvu.FilterData" localSheetId="0" hidden="1">'Перечень работ 2026-2028'!$A$6:$S$1209</definedName>
    <definedName name="Z_6DA5C315_527A_4037_8420_E65925E24C79_.wvu.FilterData" localSheetId="0" hidden="1">'Перечень работ 2026-2028'!$A$6:$S$1209</definedName>
    <definedName name="Z_6F69FDD8_2FBF_4486_8187_5A40E536EF7E_.wvu.FilterData" localSheetId="0" hidden="1">'Перечень работ 2026-2028'!$A$6:$S$1209</definedName>
    <definedName name="Z_71392AC2_229F_486A_AD14_4E3C98307ECD_.wvu.FilterData" localSheetId="0" hidden="1">'Перечень работ 2026-2028'!$A$5:$S$514</definedName>
    <definedName name="Z_71701809_5ED3_4800_B389_5348F9820FEE_.wvu.FilterData" localSheetId="0" hidden="1">'Перечень работ 2026-2028'!$A$9:$S$1209</definedName>
    <definedName name="Z_73F6C865_7243_4B4F_A338_00BED5244AD7_.wvu.FilterData" localSheetId="0" hidden="1">'Перечень работ 2026-2028'!$A$6:$S$1209</definedName>
    <definedName name="Z_7543E357_C721_4A40_A7FE_F8A4A2EDD325_.wvu.FilterData" localSheetId="0" hidden="1">'Перечень работ 2026-2028'!$A$6:$S$1209</definedName>
    <definedName name="Z_7614A20E_F328_4695_8DF4_660264718E4D_.wvu.FilterData" localSheetId="0" hidden="1">'Перечень работ 2026-2028'!$A$6:$S$1209</definedName>
    <definedName name="Z_76A745D4_AA85_4DCF_A6E5_9DE3696AD733_.wvu.FilterData" localSheetId="0" hidden="1">'Перечень работ 2026-2028'!$A$6:$S$1209</definedName>
    <definedName name="Z_7776811E_0284_4DAA_8B4A_1B543E5671A9_.wvu.FilterData" localSheetId="0" hidden="1">'Перечень работ 2026-2028'!$A$6:$S$1209</definedName>
    <definedName name="Z_78193C50_EE8E_45AB_BE5D_D9BD2B2DE481_.wvu.FilterData" localSheetId="0" hidden="1">'Перечень работ 2026-2028'!$A$6:$S$1209</definedName>
    <definedName name="Z_790FFA84_B72C_4B26_B085_F41655092FE2_.wvu.FilterData" localSheetId="0" hidden="1">'Перечень работ 2026-2028'!$A$6:$S$1209</definedName>
    <definedName name="Z_7A6EFC05_90AF_4152_AE0F_FB1F78200E3F_.wvu.FilterData" localSheetId="0" hidden="1">'Перечень работ 2026-2028'!$A$6:$S$1209</definedName>
    <definedName name="Z_7B65626F_6576_4E11_9A3C_C44008C0EC34_.wvu.FilterData" localSheetId="0" hidden="1">'Перечень работ 2026-2028'!$A$9:$S$1209</definedName>
    <definedName name="Z_7BF00118_73EA_46BE_8610_960E22031B89_.wvu.FilterData" localSheetId="0" hidden="1">'Перечень работ 2026-2028'!$A$6:$S$1209</definedName>
    <definedName name="Z_7C7A3E06_BC0A_4846_A368_68582FE6157D_.wvu.FilterData" localSheetId="0" hidden="1">'Перечень работ 2026-2028'!$A$6:$S$1209</definedName>
    <definedName name="Z_7DC8A86A_62DB_4D54_951B_493A3804D8F2_.wvu.FilterData" localSheetId="0" hidden="1">'Перечень работ 2026-2028'!$A$6:$S$1209</definedName>
    <definedName name="Z_7DDD7F7D_4CB2_4778_B4F8_DB05BFA2A8B6_.wvu.FilterData" localSheetId="0" hidden="1">'Перечень работ 2026-2028'!$A$6:$S$1209</definedName>
    <definedName name="Z_80D4F104_BE4A_4CD9_841A_74F62F9C71AE_.wvu.FilterData" localSheetId="0" hidden="1">'Перечень работ 2026-2028'!$A$5:$S$1209</definedName>
    <definedName name="Z_80EECAF9_2C77_4D43_A4E3_B368A4734EEB_.wvu.FilterData" localSheetId="0" hidden="1">'Перечень работ 2026-2028'!$A$9:$S$1209</definedName>
    <definedName name="Z_821CFEF7_D4DE_415C_B22B_368FAF999160_.wvu.FilterData" localSheetId="0" hidden="1">'Перечень работ 2026-2028'!$A$6:$S$1209</definedName>
    <definedName name="Z_82D72553_D070_4C17_B037_F5025074785E_.wvu.FilterData" localSheetId="0" hidden="1">'Перечень работ 2026-2028'!$A$6:$S$1209</definedName>
    <definedName name="Z_836D5342_0523_4091_9DF3_D96D352E183F_.wvu.FilterData" localSheetId="0" hidden="1">'Перечень работ 2026-2028'!$A$6:$S$1209</definedName>
    <definedName name="Z_852665DB_CB26_4A70_BB92_1990114BAB6E_.wvu.FilterData" localSheetId="0" hidden="1">'Перечень работ 2026-2028'!$A$6:$S$1209</definedName>
    <definedName name="Z_8770066F_88BB_43EC_8065_B43E38DF879D_.wvu.FilterData" localSheetId="0" hidden="1">'Перечень работ 2026-2028'!$A$6:$S$1209</definedName>
    <definedName name="Z_8C36C6E8_8912_422E_A147_0E73EF260270_.wvu.FilterData" localSheetId="0" hidden="1">'Перечень работ 2026-2028'!$A$6:$S$1209</definedName>
    <definedName name="Z_8D211420_95F5_4FF1_AE6E_AF841174411F_.wvu.FilterData" localSheetId="0" hidden="1">'Перечень работ 2026-2028'!$A$6:$S$1209</definedName>
    <definedName name="Z_8E3D5314_9BD0_420B_A7E7_24C40A98C4DC_.wvu.FilterData" localSheetId="0" hidden="1">'Перечень работ 2026-2028'!$A$6:$S$1209</definedName>
    <definedName name="Z_900E0B89_E882_44A7_BF97_79AFBD1A5FE3_.wvu.FilterData" localSheetId="0" hidden="1">'Перечень работ 2026-2028'!$A$6:$S$1209</definedName>
    <definedName name="Z_9125094B_2424_4207_AF18_F9089C88FEF2_.wvu.FilterData" localSheetId="0" hidden="1">'Перечень работ 2026-2028'!$A$6:$S$1209</definedName>
    <definedName name="Z_92C2E163_177D_4FB1_848F_508EFC64821B_.wvu.FilterData" localSheetId="0" hidden="1">'Перечень работ 2026-2028'!$A$6:$S$10</definedName>
    <definedName name="Z_943B160C_6D3F_40E0_AED9_73B40D8AFE74_.wvu.FilterData" localSheetId="0" hidden="1">'Перечень работ 2026-2028'!$A$6:$S$1209</definedName>
    <definedName name="Z_98FD3F4B_E2B7_4F8E_8682_345CBF1F5CF0_.wvu.FilterData" localSheetId="0" hidden="1">'Перечень работ 2026-2028'!$A$6:$S$1209</definedName>
    <definedName name="Z_99A632E8_8B83_4A57_BDDB_F7C6D19337D0_.wvu.FilterData" localSheetId="0" hidden="1">'Перечень работ 2026-2028'!$A$6:$S$1209</definedName>
    <definedName name="Z_9A3F5CA7_CECB_47C9_8E96_19BD0C712C8C_.wvu.FilterData" localSheetId="0" hidden="1">'Перечень работ 2026-2028'!$A$6:$S$1209</definedName>
    <definedName name="Z_9EBF6A8F_7B1A_413E_9B17_E7B588C8236C_.wvu.FilterData" localSheetId="0" hidden="1">'Перечень работ 2026-2028'!$A$6:$S$1209</definedName>
    <definedName name="Z_9FD3B78F_AE12_4B53_AB40_D524CBECD850_.wvu.FilterData" localSheetId="0" hidden="1">'Перечень работ 2026-2028'!$A$6:$S$1209</definedName>
    <definedName name="Z_A0046B36_EE20_4079_B401_2C5BF19BF86E_.wvu.FilterData" localSheetId="0" hidden="1">'Перечень работ 2026-2028'!$A$6:$S$1209</definedName>
    <definedName name="Z_A120C7A5_05E8_438F_8967_27A9994F6D8D_.wvu.FilterData" localSheetId="0" hidden="1">'Перечень работ 2026-2028'!$A$6:$S$1209</definedName>
    <definedName name="Z_A278A9CF_54D2_4A29_84C9_4AB0BC671F75_.wvu.FilterData" localSheetId="0" hidden="1">'Перечень работ 2026-2028'!$A$6:$S$1209</definedName>
    <definedName name="Z_A3BCEBA7_FBDB_4D96_93A3_49F02BDEBA2E_.wvu.FilterData" localSheetId="0" hidden="1">'Перечень работ 2026-2028'!$A$5:$S$1209</definedName>
    <definedName name="Z_A3F4709E_AB5B_48CD_B04F_A3A92497CF6A_.wvu.FilterData" localSheetId="0" hidden="1">'Перечень работ 2026-2028'!$A$6:$S$1209</definedName>
    <definedName name="Z_A5CB9D48_D4D1_43CD_A0FB_1C8CF1AC2720_.wvu.FilterData" localSheetId="0" hidden="1">'Перечень работ 2026-2028'!$A$6:$S$1209</definedName>
    <definedName name="Z_A5E37DF6_F748_4DA7_910A_9162647C6402_.wvu.FilterData" localSheetId="0" hidden="1">'Перечень работ 2026-2028'!$A$6:$S$1209</definedName>
    <definedName name="Z_A6F6F5EF_9164_48A9_8A40_DEB0F54ED3C4_.wvu.FilterData" localSheetId="0" hidden="1">'Перечень работ 2026-2028'!$A$6:$S$1209</definedName>
    <definedName name="Z_A86FDD05_A86B_45DD_ACBE_239591D952CF_.wvu.FilterData" localSheetId="0" hidden="1">'Перечень работ 2026-2028'!$A$6:$S$1209</definedName>
    <definedName name="Z_A9A52661_8469_49E2_A369_C95AC04139B8_.wvu.FilterData" localSheetId="0" hidden="1">'Перечень работ 2026-2028'!$A$5:$S$1209</definedName>
    <definedName name="Z_AA4149A0_18C6_4183_9F7F_1EC7CC1EE7CA_.wvu.FilterData" localSheetId="0" hidden="1">'Перечень работ 2026-2028'!$A$5:$S$1209</definedName>
    <definedName name="Z_AA53C6B1_A76C_46DC_AEAC_2AC71314B171_.wvu.FilterData" localSheetId="0" hidden="1">'Перечень работ 2026-2028'!$A$9:$S$1209</definedName>
    <definedName name="Z_AA93AAA5_7468_4112_8E95_65C16B16F66D_.wvu.FilterData" localSheetId="0" hidden="1">'Перечень работ 2026-2028'!$A$5:$S$1209</definedName>
    <definedName name="Z_AAB01BBE_E5FA_4C06_92C2_323FBDE23FAE_.wvu.FilterData" localSheetId="0" hidden="1">'Перечень работ 2026-2028'!$A$6:$S$1209</definedName>
    <definedName name="Z_AADCE00B_5E59_460A_B89C_FCCADFE3D39C_.wvu.FilterData" localSheetId="0" hidden="1">'Перечень работ 2026-2028'!$A$6:$S$1209</definedName>
    <definedName name="Z_AE6F1A5D_A54F_4591_A305_98ADDB9BB5BD_.wvu.FilterData" localSheetId="0" hidden="1">'Перечень работ 2026-2028'!$A$6:$S$1209</definedName>
    <definedName name="Z_AFB30911_ECBD_489E_9012_47B2B0F0CDE3_.wvu.FilterData" localSheetId="0" hidden="1">'Перечень работ 2026-2028'!$A$6:$AD$1209</definedName>
    <definedName name="Z_B453338D_2101_4495_99F8_1C8467BCDC65_.wvu.FilterData" localSheetId="0" hidden="1">'Перечень работ 2026-2028'!$A$6:$S$1209</definedName>
    <definedName name="Z_B4EE9DB3_1442_4A63_B2A0_3CBDE2AFBD7F_.wvu.FilterData" localSheetId="0" hidden="1">'Перечень работ 2026-2028'!$A$6:$S$1209</definedName>
    <definedName name="Z_B73A5584_80C7_43D6_AF77_0C2A4A57FB32_.wvu.FilterData" localSheetId="0" hidden="1">'Перечень работ 2026-2028'!$A$11:$S$1209</definedName>
    <definedName name="Z_B752E0BC_2F00_4833_9C3D_E0AB3C7520C7_.wvu.FilterData" localSheetId="0" hidden="1">'Перечень работ 2026-2028'!$A$6:$S$1209</definedName>
    <definedName name="Z_B78F32C3_F258_4C90_AA4B_50D02E08A549_.wvu.FilterData" localSheetId="0" hidden="1">'Перечень работ 2026-2028'!$A$6:$S$1209</definedName>
    <definedName name="Z_B8D83C25_E70D_4F79_A73E_BD1C8F2ECAD7_.wvu.FilterData" localSheetId="0" hidden="1">'Перечень работ 2026-2028'!$A$6:$S$1209</definedName>
    <definedName name="Z_BBCD00FF_BB65_4EB8_AD69_859A94741491_.wvu.FilterData" localSheetId="0" hidden="1">'Перечень работ 2026-2028'!$A$6:$S$1209</definedName>
    <definedName name="Z_BCAD9301_4CD4_422A_8184_7CCCEA3D1B51_.wvu.FilterData" localSheetId="0" hidden="1">'Перечень работ 2026-2028'!$A$6:$S$1209</definedName>
    <definedName name="Z_BD441908_45D4_4E07_953C_2FC6A364463E_.wvu.FilterData" localSheetId="0" hidden="1">'Перечень работ 2026-2028'!$A$6:$S$1209</definedName>
    <definedName name="Z_BDBE2C18_AA04_4FE7_BD19_4C7D5454E6F2_.wvu.FilterData" localSheetId="0" hidden="1">'Перечень работ 2026-2028'!$A$5:$S$1209</definedName>
    <definedName name="Z_BEF8FB50_CB5F_4041_AC11_CC766B8F8A52_.wvu.FilterData" localSheetId="0" hidden="1">'Перечень работ 2026-2028'!$A$6:$S$1209</definedName>
    <definedName name="Z_C0B629D7_1160_4CE4_A68F_33A16B2C9F09_.wvu.FilterData" localSheetId="0" hidden="1">'Перечень работ 2026-2028'!$A$6:$S$1209</definedName>
    <definedName name="Z_C14CC7A7_A8AF_49C8_924D_8139BFF1D34F_.wvu.FilterData" localSheetId="0" hidden="1">'Перечень работ 2026-2028'!$A$5:$S$514</definedName>
    <definedName name="Z_C285BD8E_C9E5_423C_9DC8_87D38B9C04BA_.wvu.FilterData" localSheetId="0" hidden="1">'Перечень работ 2026-2028'!$A$6:$S$1209</definedName>
    <definedName name="Z_C3046BFB_4C01_42B6_9B9B_F170F4230409_.wvu.FilterData" localSheetId="0" hidden="1">'Перечень работ 2026-2028'!$A$7:$S$1209</definedName>
    <definedName name="Z_C3715838_9B04_4D75_9EFB_CA7DFF165A6F_.wvu.FilterData" localSheetId="0" hidden="1">'Перечень работ 2026-2028'!$A$6:$S$1209</definedName>
    <definedName name="Z_C4925A69_E969_4AF9_9C36_7E0245912F43_.wvu.FilterData" localSheetId="0" hidden="1">'Перечень работ 2026-2028'!$A$6:$S$1209</definedName>
    <definedName name="Z_C552D97A_6255_4B76_A689_4FF65B4B628C_.wvu.FilterData" localSheetId="0" hidden="1">'Перечень работ 2026-2028'!$A$6:$S$1209</definedName>
    <definedName name="Z_C644E314_4193_4791_ADA5_00B3AD6831B2_.wvu.FilterData" localSheetId="0" hidden="1">'Перечень работ 2026-2028'!$A$4:$S$1209</definedName>
    <definedName name="Z_C6B54277_E955_4BF8_A07A_F3CC41DC6D8E_.wvu.FilterData" localSheetId="0" hidden="1">'Перечень работ 2026-2028'!$A$6:$S$1209</definedName>
    <definedName name="Z_C8215BC5_2FCD_40CF_BE03_676E5A30BD6F_.wvu.FilterData" localSheetId="0" hidden="1">'Перечень работ 2026-2028'!$A$6:$S$1209</definedName>
    <definedName name="Z_CBE29F0C_0894_41D5_9816_F09057023B9A_.wvu.FilterData" localSheetId="0" hidden="1">'Перечень работ 2026-2028'!$A$6:$S$1209</definedName>
    <definedName name="Z_CC62D744_D964_44EB_BAFF_2F121CC268C8_.wvu.FilterData" localSheetId="0" hidden="1">'Перечень работ 2026-2028'!$A$6:$S$1209</definedName>
    <definedName name="Z_CDAF75A1_5227_4D43_9C8A_4FC751C3A3F1_.wvu.FilterData" localSheetId="0" hidden="1">'Перечень работ 2026-2028'!$A$9:$S$1209</definedName>
    <definedName name="Z_D0447042_DB16_4549_A937_60F6B9A04D6E_.wvu.FilterData" localSheetId="0" hidden="1">'Перечень работ 2026-2028'!$A$6:$S$1209</definedName>
    <definedName name="Z_D2859E5E_EC68_4D87_A386_89DF85486E90_.wvu.FilterData" localSheetId="0" hidden="1">'Перечень работ 2026-2028'!$A$6:$S$1209</definedName>
    <definedName name="Z_D2B57034_6956_4C8E_BE26_755690AC1A76_.wvu.FilterData" localSheetId="0" hidden="1">'Перечень работ 2026-2028'!$A$6:$S$1209</definedName>
    <definedName name="Z_D680B4E7_AC44_4F44_A0FF_A48375A0D664_.wvu.FilterData" localSheetId="0" hidden="1">'Перечень работ 2026-2028'!$A$9:$S$1209</definedName>
    <definedName name="Z_D8683E35_BB3F_48AE_9855_9B559EDBD199_.wvu.FilterData" localSheetId="0" hidden="1">'Перечень работ 2026-2028'!$A$6:$S$1209</definedName>
    <definedName name="Z_DA63FC72_A20A_462B_B54E_6B0499040605_.wvu.FilterData" localSheetId="0" hidden="1">'Перечень работ 2026-2028'!$A$11:$S$1209</definedName>
    <definedName name="Z_DE627B8D_EDDD_4F48_A220_45615EB21C0A_.wvu.FilterData" localSheetId="0" hidden="1">'Перечень работ 2026-2028'!$A$6:$S$1209</definedName>
    <definedName name="Z_E1763C99_2533_40FF_8234_34D111985866_.wvu.FilterData" localSheetId="0" hidden="1">'Перечень работ 2026-2028'!$A$6:$S$1209</definedName>
    <definedName name="Z_E224301C_5F35_4F1A_8F31_20FEDA016A1D_.wvu.FilterData" localSheetId="0" hidden="1">'Перечень работ 2026-2028'!$A$6:$S$1209</definedName>
    <definedName name="Z_E373C1B1_8D8D_4CE6_88A3_308E7480182D_.wvu.FilterData" localSheetId="0" hidden="1">'Перечень работ 2026-2028'!$A$6:$S$1209</definedName>
    <definedName name="Z_E552632A_9DC8_4504_8962_BC042FD921C3_.wvu.FilterData" localSheetId="0" hidden="1">'Перечень работ 2026-2028'!$A$6:$S$1209</definedName>
    <definedName name="Z_E6888B0A_AF1B_4DAA_BB79_EC65B4068955_.wvu.FilterData" localSheetId="0" hidden="1">'Перечень работ 2026-2028'!$A$6:$S$1209</definedName>
    <definedName name="Z_E8585C16_72A6_43BD_9E35_41C4692280FC_.wvu.FilterData" localSheetId="0" hidden="1">'Перечень работ 2026-2028'!$A$6:$AD$1209</definedName>
    <definedName name="Z_E965B514_6F3B_43DC_A275_1B82CCE7DF47_.wvu.FilterData" localSheetId="0" hidden="1">'Перечень работ 2026-2028'!$A$6:$S$1209</definedName>
    <definedName name="Z_E98856E8_E51C_4B9F_ABEF_872AD4AD3085_.wvu.FilterData" localSheetId="0" hidden="1">'Перечень работ 2026-2028'!$A$6:$S$1209</definedName>
    <definedName name="Z_F040349B_09A7_4945_A550_3DB7B85B0CD3_.wvu.FilterData" localSheetId="0" hidden="1">'Перечень работ 2026-2028'!$A$6:$S$1209</definedName>
    <definedName name="Z_F0ED1D64_9B48_4393_86D9_BE503600F3AC_.wvu.FilterData" localSheetId="0" hidden="1">'Перечень работ 2026-2028'!$A$6:$S$1209</definedName>
    <definedName name="Z_F4522A69_B770_4E9A_9563_A78A4A0958D8_.wvu.FilterData" localSheetId="0" hidden="1">'Перечень работ 2026-2028'!$A$6:$S$1209</definedName>
    <definedName name="Z_F6F1DC86_EDA2_441E_B101_2CC5D609CE36_.wvu.FilterData" localSheetId="0" hidden="1">'Перечень работ 2026-2028'!$A$6:$S$1209</definedName>
    <definedName name="Z_F75F9FAF_0D5B_44A5_A770_D27FA4C86994_.wvu.FilterData" localSheetId="0" hidden="1">'Перечень работ 2026-2028'!$A$7:$S$1209</definedName>
    <definedName name="Z_F7E22742_85B9_4888_862F_11681CAEFFE2_.wvu.FilterData" localSheetId="0" hidden="1">'Перечень работ 2026-2028'!$A$6:$S$1209</definedName>
    <definedName name="Z_F85AFAC9_3373_49CF_9AC4_73838EB783E3_.wvu.FilterData" localSheetId="0" hidden="1">'Перечень работ 2026-2028'!$A$6:$S$1209</definedName>
    <definedName name="Z_F94449BE_C4BE_464F_AFEF_755F7AF58B89_.wvu.FilterData" localSheetId="0" hidden="1">'Перечень работ 2026-2028'!$A$9:$S$1209</definedName>
    <definedName name="Z_FA4590DE_FA07_4D57_968F_775599E9205D_.wvu.FilterData" localSheetId="0" hidden="1">'Перечень работ 2026-2028'!$A$6:$S$1209</definedName>
    <definedName name="Z_FB42742A_C55E_47B9_B463_022FF1D17C58_.wvu.FilterData" localSheetId="0" hidden="1">'Перечень работ 2026-2028'!$A$6:$S$1209</definedName>
  </definedNames>
  <calcPr calcId="191029"/>
  <customWorkbookViews>
    <customWorkbookView name="Вонжина Александра Николаевна - Личное представление" guid="{AFB30911-ECBD-489E-9012-47B2B0F0CDE3}" mergeInterval="0" personalView="1" maximized="1" xWindow="-1928" yWindow="1" windowWidth="1936" windowHeight="1056" activeSheetId="3"/>
    <customWorkbookView name="Бронских Анастасия Александровна - Личное представление" guid="{465F2F51-0347-4687-A591-9F2193D9AAF2}" mergeInterval="0" personalView="1" maximized="1" xWindow="-8" yWindow="-8" windowWidth="1936" windowHeight="1056" activeSheetId="1"/>
    <customWorkbookView name="Кожиченков АА - Личное представление" guid="{1BEECBC1-E81E-499B-800F-5732742CE88F}" mergeInterval="0" personalView="1" maximized="1" xWindow="-8" yWindow="-8" windowWidth="1936" windowHeight="1056" activeSheetId="1"/>
    <customWorkbookView name="Чалова Наталья Юрьевна - Личное представление" guid="{4BDD69CA-CE27-4766-BAE7-FB1C8CAE9C18}" mergeInterval="0" personalView="1" maximized="1" xWindow="-1928" yWindow="-8" windowWidth="1936" windowHeight="1056" activeSheetId="1"/>
    <customWorkbookView name="Стригун Олеся Владимировна - Личное представление" guid="{A3F4709E-AB5B-48CD-B04F-A3A92497CF6A}" mergeInterval="0" personalView="1" maximized="1" xWindow="-8" yWindow="-8" windowWidth="1936" windowHeight="1056" tabRatio="601" activeSheetId="3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76" i="1" l="1"/>
  <c r="C754" i="1"/>
  <c r="C372" i="1" l="1"/>
  <c r="C371" i="1"/>
  <c r="A818" i="1" l="1"/>
  <c r="F1198" i="1"/>
  <c r="G1198" i="1"/>
  <c r="H1198" i="1"/>
  <c r="I1198" i="1"/>
  <c r="J1198" i="1"/>
  <c r="K1198" i="1"/>
  <c r="L1198" i="1"/>
  <c r="M1198" i="1"/>
  <c r="O1198" i="1"/>
  <c r="P1198" i="1"/>
  <c r="Q1198" i="1"/>
  <c r="R1198" i="1"/>
  <c r="S1198" i="1"/>
  <c r="A9" i="1"/>
  <c r="E753" i="1" l="1"/>
  <c r="E364" i="1"/>
  <c r="F811" i="1"/>
  <c r="G811" i="1"/>
  <c r="H811" i="1"/>
  <c r="I811" i="1"/>
  <c r="J811" i="1"/>
  <c r="K811" i="1"/>
  <c r="L811" i="1"/>
  <c r="M811" i="1"/>
  <c r="O811" i="1"/>
  <c r="P811" i="1"/>
  <c r="Q811" i="1"/>
  <c r="R811" i="1"/>
  <c r="S811" i="1"/>
  <c r="D811" i="1"/>
  <c r="S1209" i="1" l="1"/>
  <c r="R1209" i="1"/>
  <c r="Q1209" i="1"/>
  <c r="P1209" i="1"/>
  <c r="O1209" i="1"/>
  <c r="M1209" i="1"/>
  <c r="L1209" i="1"/>
  <c r="K1209" i="1"/>
  <c r="J1209" i="1"/>
  <c r="I1209" i="1"/>
  <c r="H1209" i="1"/>
  <c r="G1209" i="1"/>
  <c r="F1209" i="1"/>
  <c r="S1194" i="1"/>
  <c r="R1194" i="1"/>
  <c r="Q1194" i="1"/>
  <c r="P1194" i="1"/>
  <c r="O1194" i="1"/>
  <c r="M1194" i="1"/>
  <c r="L1194" i="1"/>
  <c r="K1194" i="1"/>
  <c r="J1194" i="1"/>
  <c r="I1194" i="1"/>
  <c r="H1194" i="1"/>
  <c r="G1194" i="1"/>
  <c r="F1194" i="1"/>
  <c r="S1187" i="1"/>
  <c r="R1187" i="1"/>
  <c r="Q1187" i="1"/>
  <c r="P1187" i="1"/>
  <c r="O1187" i="1"/>
  <c r="M1187" i="1"/>
  <c r="L1187" i="1"/>
  <c r="K1187" i="1"/>
  <c r="J1187" i="1"/>
  <c r="I1187" i="1"/>
  <c r="H1187" i="1"/>
  <c r="G1187" i="1"/>
  <c r="F1187" i="1"/>
  <c r="S1175" i="1"/>
  <c r="R1175" i="1"/>
  <c r="Q1175" i="1"/>
  <c r="P1175" i="1"/>
  <c r="O1175" i="1"/>
  <c r="M1175" i="1"/>
  <c r="L1175" i="1"/>
  <c r="K1175" i="1"/>
  <c r="J1175" i="1"/>
  <c r="I1175" i="1"/>
  <c r="H1175" i="1"/>
  <c r="G1175" i="1"/>
  <c r="F1175" i="1"/>
  <c r="S1081" i="1"/>
  <c r="R1081" i="1"/>
  <c r="Q1081" i="1"/>
  <c r="P1081" i="1"/>
  <c r="O1081" i="1"/>
  <c r="M1081" i="1"/>
  <c r="L1081" i="1"/>
  <c r="K1081" i="1"/>
  <c r="J1081" i="1"/>
  <c r="I1081" i="1"/>
  <c r="H1081" i="1"/>
  <c r="G1081" i="1"/>
  <c r="F1081" i="1"/>
  <c r="S1070" i="1"/>
  <c r="R1070" i="1"/>
  <c r="Q1070" i="1"/>
  <c r="P1070" i="1"/>
  <c r="O1070" i="1"/>
  <c r="M1070" i="1"/>
  <c r="L1070" i="1"/>
  <c r="K1070" i="1"/>
  <c r="J1070" i="1"/>
  <c r="I1070" i="1"/>
  <c r="H1070" i="1"/>
  <c r="G1070" i="1"/>
  <c r="F1070" i="1"/>
  <c r="S1050" i="1"/>
  <c r="R1050" i="1"/>
  <c r="Q1050" i="1"/>
  <c r="P1050" i="1"/>
  <c r="O1050" i="1"/>
  <c r="M1050" i="1"/>
  <c r="L1050" i="1"/>
  <c r="K1050" i="1"/>
  <c r="J1050" i="1"/>
  <c r="I1050" i="1"/>
  <c r="H1050" i="1"/>
  <c r="G1050" i="1"/>
  <c r="F1050" i="1"/>
  <c r="S1039" i="1"/>
  <c r="R1039" i="1"/>
  <c r="Q1039" i="1"/>
  <c r="P1039" i="1"/>
  <c r="O1039" i="1"/>
  <c r="M1039" i="1"/>
  <c r="L1039" i="1"/>
  <c r="K1039" i="1"/>
  <c r="J1039" i="1"/>
  <c r="I1039" i="1"/>
  <c r="H1039" i="1"/>
  <c r="G1039" i="1"/>
  <c r="F1039" i="1"/>
  <c r="S1035" i="1"/>
  <c r="R1035" i="1"/>
  <c r="Q1035" i="1"/>
  <c r="P1035" i="1"/>
  <c r="O1035" i="1"/>
  <c r="M1035" i="1"/>
  <c r="L1035" i="1"/>
  <c r="K1035" i="1"/>
  <c r="J1035" i="1"/>
  <c r="I1035" i="1"/>
  <c r="H1035" i="1"/>
  <c r="G1035" i="1"/>
  <c r="F1035" i="1"/>
  <c r="S1024" i="1"/>
  <c r="R1024" i="1"/>
  <c r="Q1024" i="1"/>
  <c r="P1024" i="1"/>
  <c r="O1024" i="1"/>
  <c r="M1024" i="1"/>
  <c r="L1024" i="1"/>
  <c r="K1024" i="1"/>
  <c r="J1024" i="1"/>
  <c r="I1024" i="1"/>
  <c r="H1024" i="1"/>
  <c r="G1024" i="1"/>
  <c r="F1024" i="1"/>
  <c r="S1019" i="1"/>
  <c r="R1019" i="1"/>
  <c r="Q1019" i="1"/>
  <c r="P1019" i="1"/>
  <c r="O1019" i="1"/>
  <c r="M1019" i="1"/>
  <c r="L1019" i="1"/>
  <c r="K1019" i="1"/>
  <c r="J1019" i="1"/>
  <c r="I1019" i="1"/>
  <c r="H1019" i="1"/>
  <c r="G1019" i="1"/>
  <c r="F1019" i="1"/>
  <c r="S952" i="1"/>
  <c r="R952" i="1"/>
  <c r="Q952" i="1"/>
  <c r="P952" i="1"/>
  <c r="O952" i="1"/>
  <c r="M952" i="1"/>
  <c r="L952" i="1"/>
  <c r="K952" i="1"/>
  <c r="J952" i="1"/>
  <c r="I952" i="1"/>
  <c r="H952" i="1"/>
  <c r="G952" i="1"/>
  <c r="F952" i="1"/>
  <c r="S927" i="1"/>
  <c r="R927" i="1"/>
  <c r="Q927" i="1"/>
  <c r="P927" i="1"/>
  <c r="O927" i="1"/>
  <c r="M927" i="1"/>
  <c r="L927" i="1"/>
  <c r="K927" i="1"/>
  <c r="J927" i="1"/>
  <c r="I927" i="1"/>
  <c r="H927" i="1"/>
  <c r="G927" i="1"/>
  <c r="F927" i="1"/>
  <c r="S896" i="1"/>
  <c r="R896" i="1"/>
  <c r="Q896" i="1"/>
  <c r="P896" i="1"/>
  <c r="O896" i="1"/>
  <c r="M896" i="1"/>
  <c r="L896" i="1"/>
  <c r="K896" i="1"/>
  <c r="J896" i="1"/>
  <c r="I896" i="1"/>
  <c r="H896" i="1"/>
  <c r="G896" i="1"/>
  <c r="F896" i="1"/>
  <c r="S869" i="1"/>
  <c r="R869" i="1"/>
  <c r="Q869" i="1"/>
  <c r="P869" i="1"/>
  <c r="O869" i="1"/>
  <c r="M869" i="1"/>
  <c r="L869" i="1"/>
  <c r="K869" i="1"/>
  <c r="J869" i="1"/>
  <c r="I869" i="1"/>
  <c r="H869" i="1"/>
  <c r="G869" i="1"/>
  <c r="F869" i="1"/>
  <c r="S846" i="1"/>
  <c r="R846" i="1"/>
  <c r="Q846" i="1"/>
  <c r="P846" i="1"/>
  <c r="O846" i="1"/>
  <c r="M846" i="1"/>
  <c r="L846" i="1"/>
  <c r="K846" i="1"/>
  <c r="J846" i="1"/>
  <c r="I846" i="1"/>
  <c r="H846" i="1"/>
  <c r="G846" i="1"/>
  <c r="F846" i="1"/>
  <c r="S843" i="1"/>
  <c r="R843" i="1"/>
  <c r="Q843" i="1"/>
  <c r="P843" i="1"/>
  <c r="O843" i="1"/>
  <c r="M843" i="1"/>
  <c r="L843" i="1"/>
  <c r="K843" i="1"/>
  <c r="J843" i="1"/>
  <c r="I843" i="1"/>
  <c r="H843" i="1"/>
  <c r="G843" i="1"/>
  <c r="F843" i="1"/>
  <c r="S824" i="1"/>
  <c r="R824" i="1"/>
  <c r="Q824" i="1"/>
  <c r="P824" i="1"/>
  <c r="O824" i="1"/>
  <c r="M824" i="1"/>
  <c r="L824" i="1"/>
  <c r="K824" i="1"/>
  <c r="J824" i="1"/>
  <c r="I824" i="1"/>
  <c r="H824" i="1"/>
  <c r="G824" i="1"/>
  <c r="F824" i="1"/>
  <c r="S816" i="1"/>
  <c r="R816" i="1"/>
  <c r="Q816" i="1"/>
  <c r="P816" i="1"/>
  <c r="O816" i="1"/>
  <c r="M816" i="1"/>
  <c r="L816" i="1"/>
  <c r="K816" i="1"/>
  <c r="J816" i="1"/>
  <c r="I816" i="1"/>
  <c r="H816" i="1"/>
  <c r="G816" i="1"/>
  <c r="F816" i="1"/>
  <c r="S804" i="1"/>
  <c r="R804" i="1"/>
  <c r="Q804" i="1"/>
  <c r="P804" i="1"/>
  <c r="O804" i="1"/>
  <c r="M804" i="1"/>
  <c r="L804" i="1"/>
  <c r="K804" i="1"/>
  <c r="J804" i="1"/>
  <c r="I804" i="1"/>
  <c r="H804" i="1"/>
  <c r="G804" i="1"/>
  <c r="F804" i="1"/>
  <c r="S787" i="1"/>
  <c r="R787" i="1"/>
  <c r="Q787" i="1"/>
  <c r="P787" i="1"/>
  <c r="O787" i="1"/>
  <c r="M787" i="1"/>
  <c r="L787" i="1"/>
  <c r="K787" i="1"/>
  <c r="J787" i="1"/>
  <c r="I787" i="1"/>
  <c r="H787" i="1"/>
  <c r="G787" i="1"/>
  <c r="F787" i="1"/>
  <c r="S773" i="1"/>
  <c r="R773" i="1"/>
  <c r="Q773" i="1"/>
  <c r="P773" i="1"/>
  <c r="O773" i="1"/>
  <c r="M773" i="1"/>
  <c r="L773" i="1"/>
  <c r="K773" i="1"/>
  <c r="J773" i="1"/>
  <c r="I773" i="1"/>
  <c r="H773" i="1"/>
  <c r="G773" i="1"/>
  <c r="F773" i="1"/>
  <c r="S707" i="1"/>
  <c r="R707" i="1"/>
  <c r="Q707" i="1"/>
  <c r="P707" i="1"/>
  <c r="O707" i="1"/>
  <c r="M707" i="1"/>
  <c r="L707" i="1"/>
  <c r="K707" i="1"/>
  <c r="J707" i="1"/>
  <c r="I707" i="1"/>
  <c r="H707" i="1"/>
  <c r="G707" i="1"/>
  <c r="F707" i="1"/>
  <c r="S692" i="1"/>
  <c r="R692" i="1"/>
  <c r="Q692" i="1"/>
  <c r="P692" i="1"/>
  <c r="O692" i="1"/>
  <c r="M692" i="1"/>
  <c r="L692" i="1"/>
  <c r="K692" i="1"/>
  <c r="J692" i="1"/>
  <c r="I692" i="1"/>
  <c r="H692" i="1"/>
  <c r="G692" i="1"/>
  <c r="F692" i="1"/>
  <c r="S677" i="1"/>
  <c r="R677" i="1"/>
  <c r="Q677" i="1"/>
  <c r="P677" i="1"/>
  <c r="O677" i="1"/>
  <c r="M677" i="1"/>
  <c r="L677" i="1"/>
  <c r="K677" i="1"/>
  <c r="J677" i="1"/>
  <c r="I677" i="1"/>
  <c r="H677" i="1"/>
  <c r="G677" i="1"/>
  <c r="F677" i="1"/>
  <c r="S665" i="1"/>
  <c r="R665" i="1"/>
  <c r="Q665" i="1"/>
  <c r="P665" i="1"/>
  <c r="O665" i="1"/>
  <c r="M665" i="1"/>
  <c r="L665" i="1"/>
  <c r="K665" i="1"/>
  <c r="J665" i="1"/>
  <c r="I665" i="1"/>
  <c r="H665" i="1"/>
  <c r="G665" i="1"/>
  <c r="F665" i="1"/>
  <c r="D665" i="1"/>
  <c r="S660" i="1"/>
  <c r="R660" i="1"/>
  <c r="Q660" i="1"/>
  <c r="P660" i="1"/>
  <c r="O660" i="1"/>
  <c r="M660" i="1"/>
  <c r="L660" i="1"/>
  <c r="K660" i="1"/>
  <c r="J660" i="1"/>
  <c r="I660" i="1"/>
  <c r="H660" i="1"/>
  <c r="G660" i="1"/>
  <c r="F660" i="1"/>
  <c r="S642" i="1"/>
  <c r="R642" i="1"/>
  <c r="Q642" i="1"/>
  <c r="P642" i="1"/>
  <c r="O642" i="1"/>
  <c r="M642" i="1"/>
  <c r="L642" i="1"/>
  <c r="K642" i="1"/>
  <c r="J642" i="1"/>
  <c r="I642" i="1"/>
  <c r="H642" i="1"/>
  <c r="G642" i="1"/>
  <c r="F642" i="1"/>
  <c r="S564" i="1"/>
  <c r="R564" i="1"/>
  <c r="Q564" i="1"/>
  <c r="P564" i="1"/>
  <c r="O564" i="1"/>
  <c r="M564" i="1"/>
  <c r="L564" i="1"/>
  <c r="K564" i="1"/>
  <c r="J564" i="1"/>
  <c r="I564" i="1"/>
  <c r="H564" i="1"/>
  <c r="G564" i="1"/>
  <c r="F564" i="1"/>
  <c r="S555" i="1"/>
  <c r="R555" i="1"/>
  <c r="Q555" i="1"/>
  <c r="P555" i="1"/>
  <c r="O555" i="1"/>
  <c r="M555" i="1"/>
  <c r="L555" i="1"/>
  <c r="K555" i="1"/>
  <c r="J555" i="1"/>
  <c r="I555" i="1"/>
  <c r="H555" i="1"/>
  <c r="G555" i="1"/>
  <c r="F555" i="1"/>
  <c r="S525" i="1"/>
  <c r="R525" i="1"/>
  <c r="Q525" i="1"/>
  <c r="P525" i="1"/>
  <c r="O525" i="1"/>
  <c r="M525" i="1"/>
  <c r="L525" i="1"/>
  <c r="K525" i="1"/>
  <c r="J525" i="1"/>
  <c r="I525" i="1"/>
  <c r="H525" i="1"/>
  <c r="G525" i="1"/>
  <c r="F525" i="1"/>
  <c r="S512" i="1"/>
  <c r="R512" i="1"/>
  <c r="Q512" i="1"/>
  <c r="P512" i="1"/>
  <c r="O512" i="1"/>
  <c r="M512" i="1"/>
  <c r="L512" i="1"/>
  <c r="K512" i="1"/>
  <c r="J512" i="1"/>
  <c r="I512" i="1"/>
  <c r="H512" i="1"/>
  <c r="G512" i="1"/>
  <c r="F512" i="1"/>
  <c r="S500" i="1"/>
  <c r="R500" i="1"/>
  <c r="Q500" i="1"/>
  <c r="P500" i="1"/>
  <c r="O500" i="1"/>
  <c r="M500" i="1"/>
  <c r="L500" i="1"/>
  <c r="K500" i="1"/>
  <c r="J500" i="1"/>
  <c r="I500" i="1"/>
  <c r="H500" i="1"/>
  <c r="G500" i="1"/>
  <c r="F500" i="1"/>
  <c r="S496" i="1"/>
  <c r="R496" i="1"/>
  <c r="Q496" i="1"/>
  <c r="P496" i="1"/>
  <c r="O496" i="1"/>
  <c r="M496" i="1"/>
  <c r="L496" i="1"/>
  <c r="K496" i="1"/>
  <c r="J496" i="1"/>
  <c r="I496" i="1"/>
  <c r="H496" i="1"/>
  <c r="G496" i="1"/>
  <c r="F496" i="1"/>
  <c r="S479" i="1"/>
  <c r="R479" i="1"/>
  <c r="Q479" i="1"/>
  <c r="P479" i="1"/>
  <c r="O479" i="1"/>
  <c r="M479" i="1"/>
  <c r="L479" i="1"/>
  <c r="K479" i="1"/>
  <c r="J479" i="1"/>
  <c r="I479" i="1"/>
  <c r="H479" i="1"/>
  <c r="G479" i="1"/>
  <c r="F479" i="1"/>
  <c r="S472" i="1"/>
  <c r="R472" i="1"/>
  <c r="Q472" i="1"/>
  <c r="P472" i="1"/>
  <c r="O472" i="1"/>
  <c r="M472" i="1"/>
  <c r="L472" i="1"/>
  <c r="K472" i="1"/>
  <c r="J472" i="1"/>
  <c r="I472" i="1"/>
  <c r="H472" i="1"/>
  <c r="G472" i="1"/>
  <c r="F472" i="1"/>
  <c r="S456" i="1"/>
  <c r="R456" i="1"/>
  <c r="Q456" i="1"/>
  <c r="P456" i="1"/>
  <c r="O456" i="1"/>
  <c r="M456" i="1"/>
  <c r="L456" i="1"/>
  <c r="K456" i="1"/>
  <c r="J456" i="1"/>
  <c r="I456" i="1"/>
  <c r="H456" i="1"/>
  <c r="G456" i="1"/>
  <c r="F456" i="1"/>
  <c r="S442" i="1"/>
  <c r="R442" i="1"/>
  <c r="Q442" i="1"/>
  <c r="P442" i="1"/>
  <c r="O442" i="1"/>
  <c r="M442" i="1"/>
  <c r="L442" i="1"/>
  <c r="K442" i="1"/>
  <c r="J442" i="1"/>
  <c r="I442" i="1"/>
  <c r="H442" i="1"/>
  <c r="G442" i="1"/>
  <c r="F442" i="1"/>
  <c r="S421" i="1"/>
  <c r="R421" i="1"/>
  <c r="Q421" i="1"/>
  <c r="P421" i="1"/>
  <c r="O421" i="1"/>
  <c r="M421" i="1"/>
  <c r="L421" i="1"/>
  <c r="K421" i="1"/>
  <c r="J421" i="1"/>
  <c r="I421" i="1"/>
  <c r="H421" i="1"/>
  <c r="G421" i="1"/>
  <c r="F421" i="1"/>
  <c r="S415" i="1"/>
  <c r="R415" i="1"/>
  <c r="Q415" i="1"/>
  <c r="P415" i="1"/>
  <c r="O415" i="1"/>
  <c r="M415" i="1"/>
  <c r="L415" i="1"/>
  <c r="K415" i="1"/>
  <c r="J415" i="1"/>
  <c r="I415" i="1"/>
  <c r="H415" i="1"/>
  <c r="G415" i="1"/>
  <c r="F415" i="1"/>
  <c r="S399" i="1"/>
  <c r="R399" i="1"/>
  <c r="Q399" i="1"/>
  <c r="P399" i="1"/>
  <c r="O399" i="1"/>
  <c r="M399" i="1"/>
  <c r="L399" i="1"/>
  <c r="K399" i="1"/>
  <c r="J399" i="1"/>
  <c r="I399" i="1"/>
  <c r="H399" i="1"/>
  <c r="G399" i="1"/>
  <c r="F399" i="1"/>
  <c r="S289" i="1"/>
  <c r="R289" i="1"/>
  <c r="Q289" i="1"/>
  <c r="P289" i="1"/>
  <c r="O289" i="1"/>
  <c r="M289" i="1"/>
  <c r="L289" i="1"/>
  <c r="K289" i="1"/>
  <c r="J289" i="1"/>
  <c r="I289" i="1"/>
  <c r="H289" i="1"/>
  <c r="G289" i="1"/>
  <c r="F289" i="1"/>
  <c r="S269" i="1"/>
  <c r="R269" i="1"/>
  <c r="Q269" i="1"/>
  <c r="P269" i="1"/>
  <c r="O269" i="1"/>
  <c r="M269" i="1"/>
  <c r="L269" i="1"/>
  <c r="K269" i="1"/>
  <c r="J269" i="1"/>
  <c r="I269" i="1"/>
  <c r="H269" i="1"/>
  <c r="G269" i="1"/>
  <c r="F269" i="1"/>
  <c r="S263" i="1"/>
  <c r="R263" i="1"/>
  <c r="Q263" i="1"/>
  <c r="P263" i="1"/>
  <c r="O263" i="1"/>
  <c r="M263" i="1"/>
  <c r="L263" i="1"/>
  <c r="K263" i="1"/>
  <c r="J263" i="1"/>
  <c r="I263" i="1"/>
  <c r="H263" i="1"/>
  <c r="G263" i="1"/>
  <c r="F263" i="1"/>
  <c r="S249" i="1"/>
  <c r="R249" i="1"/>
  <c r="Q249" i="1"/>
  <c r="P249" i="1"/>
  <c r="O249" i="1"/>
  <c r="M249" i="1"/>
  <c r="L249" i="1"/>
  <c r="K249" i="1"/>
  <c r="J249" i="1"/>
  <c r="I249" i="1"/>
  <c r="H249" i="1"/>
  <c r="G249" i="1"/>
  <c r="F249" i="1"/>
  <c r="D249" i="1"/>
  <c r="S244" i="1"/>
  <c r="R244" i="1"/>
  <c r="Q244" i="1"/>
  <c r="P244" i="1"/>
  <c r="O244" i="1"/>
  <c r="M244" i="1"/>
  <c r="L244" i="1"/>
  <c r="K244" i="1"/>
  <c r="J244" i="1"/>
  <c r="I244" i="1"/>
  <c r="H244" i="1"/>
  <c r="G244" i="1"/>
  <c r="F244" i="1"/>
  <c r="S240" i="1"/>
  <c r="R240" i="1"/>
  <c r="Q240" i="1"/>
  <c r="P240" i="1"/>
  <c r="O240" i="1"/>
  <c r="M240" i="1"/>
  <c r="L240" i="1"/>
  <c r="K240" i="1"/>
  <c r="J240" i="1"/>
  <c r="I240" i="1"/>
  <c r="H240" i="1"/>
  <c r="G240" i="1"/>
  <c r="F240" i="1"/>
  <c r="S229" i="1"/>
  <c r="R229" i="1"/>
  <c r="Q229" i="1"/>
  <c r="P229" i="1"/>
  <c r="O229" i="1"/>
  <c r="M229" i="1"/>
  <c r="L229" i="1"/>
  <c r="K229" i="1"/>
  <c r="J229" i="1"/>
  <c r="I229" i="1"/>
  <c r="H229" i="1"/>
  <c r="G229" i="1"/>
  <c r="F229" i="1"/>
  <c r="S222" i="1"/>
  <c r="R222" i="1"/>
  <c r="Q222" i="1"/>
  <c r="P222" i="1"/>
  <c r="O222" i="1"/>
  <c r="M222" i="1"/>
  <c r="L222" i="1"/>
  <c r="K222" i="1"/>
  <c r="J222" i="1"/>
  <c r="I222" i="1"/>
  <c r="H222" i="1"/>
  <c r="G222" i="1"/>
  <c r="F222" i="1"/>
  <c r="S164" i="1"/>
  <c r="R164" i="1"/>
  <c r="Q164" i="1"/>
  <c r="P164" i="1"/>
  <c r="O164" i="1"/>
  <c r="M164" i="1"/>
  <c r="L164" i="1"/>
  <c r="K164" i="1"/>
  <c r="J164" i="1"/>
  <c r="I164" i="1"/>
  <c r="H164" i="1"/>
  <c r="G164" i="1"/>
  <c r="F164" i="1"/>
  <c r="S155" i="1"/>
  <c r="R155" i="1"/>
  <c r="Q155" i="1"/>
  <c r="P155" i="1"/>
  <c r="O155" i="1"/>
  <c r="M155" i="1"/>
  <c r="L155" i="1"/>
  <c r="K155" i="1"/>
  <c r="J155" i="1"/>
  <c r="I155" i="1"/>
  <c r="H155" i="1"/>
  <c r="G155" i="1"/>
  <c r="F155" i="1"/>
  <c r="S64" i="1"/>
  <c r="R64" i="1"/>
  <c r="Q64" i="1"/>
  <c r="P64" i="1"/>
  <c r="O64" i="1"/>
  <c r="M64" i="1"/>
  <c r="L64" i="1"/>
  <c r="K64" i="1"/>
  <c r="J64" i="1"/>
  <c r="H64" i="1"/>
  <c r="F64" i="1"/>
  <c r="S55" i="1"/>
  <c r="R55" i="1"/>
  <c r="Q55" i="1"/>
  <c r="P55" i="1"/>
  <c r="O55" i="1"/>
  <c r="M55" i="1"/>
  <c r="L55" i="1"/>
  <c r="K55" i="1"/>
  <c r="J55" i="1"/>
  <c r="I55" i="1"/>
  <c r="H55" i="1"/>
  <c r="G55" i="1"/>
  <c r="F55" i="1"/>
  <c r="S33" i="1"/>
  <c r="R33" i="1"/>
  <c r="Q33" i="1"/>
  <c r="P33" i="1"/>
  <c r="O33" i="1"/>
  <c r="M33" i="1"/>
  <c r="L33" i="1"/>
  <c r="K33" i="1"/>
  <c r="J33" i="1"/>
  <c r="I33" i="1"/>
  <c r="H33" i="1"/>
  <c r="G33" i="1"/>
  <c r="F33" i="1"/>
  <c r="S27" i="1"/>
  <c r="R27" i="1"/>
  <c r="Q27" i="1"/>
  <c r="P27" i="1"/>
  <c r="O27" i="1"/>
  <c r="M27" i="1"/>
  <c r="L27" i="1"/>
  <c r="K27" i="1"/>
  <c r="J27" i="1"/>
  <c r="I27" i="1"/>
  <c r="H27" i="1"/>
  <c r="G27" i="1"/>
  <c r="F27" i="1"/>
  <c r="S15" i="1"/>
  <c r="R15" i="1"/>
  <c r="Q15" i="1"/>
  <c r="P15" i="1"/>
  <c r="O15" i="1"/>
  <c r="M15" i="1"/>
  <c r="L15" i="1"/>
  <c r="K15" i="1"/>
  <c r="J15" i="1"/>
  <c r="I15" i="1"/>
  <c r="H15" i="1"/>
  <c r="G15" i="1"/>
  <c r="F15" i="1"/>
  <c r="D236" i="1"/>
  <c r="E236" i="1"/>
  <c r="E294" i="1"/>
  <c r="D294" i="1"/>
  <c r="C294" i="1" l="1"/>
  <c r="C236" i="1"/>
  <c r="M9" i="1"/>
  <c r="L9" i="1"/>
  <c r="H9" i="1"/>
  <c r="P9" i="1"/>
  <c r="Q9" i="1"/>
  <c r="J9" i="1"/>
  <c r="R9" i="1"/>
  <c r="F9" i="1"/>
  <c r="K9" i="1"/>
  <c r="S9" i="1"/>
  <c r="O9" i="1"/>
  <c r="E208" i="1"/>
  <c r="E1041" i="1"/>
  <c r="I639" i="1"/>
  <c r="I458" i="1" s="1"/>
  <c r="H639" i="1"/>
  <c r="H458" i="1" s="1"/>
  <c r="E631" i="1"/>
  <c r="C631" i="1" s="1"/>
  <c r="E995" i="1"/>
  <c r="C995" i="1" s="1"/>
  <c r="Q639" i="1" l="1"/>
  <c r="Q458" i="1" s="1"/>
  <c r="E636" i="1"/>
  <c r="C636" i="1" s="1"/>
  <c r="D911" i="1" l="1"/>
  <c r="E806" i="1" l="1"/>
  <c r="C806" i="1" l="1"/>
  <c r="E889" i="1"/>
  <c r="D641" i="1" l="1"/>
  <c r="D642" i="1" s="1"/>
  <c r="E641" i="1"/>
  <c r="E642" i="1" s="1"/>
  <c r="C259" i="1"/>
  <c r="E529" i="1"/>
  <c r="E528" i="1"/>
  <c r="E899" i="1"/>
  <c r="C642" i="1" l="1"/>
  <c r="C641" i="1"/>
  <c r="E1196" i="1"/>
  <c r="D1196" i="1"/>
  <c r="E1042" i="1"/>
  <c r="C1042" i="1" l="1"/>
  <c r="E253" i="1"/>
  <c r="E772" i="1" l="1"/>
  <c r="C772" i="1" s="1"/>
  <c r="E767" i="1" l="1"/>
  <c r="C767" i="1" s="1"/>
  <c r="E766" i="1" l="1"/>
  <c r="C766" i="1" s="1"/>
  <c r="C342" i="1"/>
  <c r="E662" i="1" l="1"/>
  <c r="E248" i="1" l="1"/>
  <c r="C248" i="1" s="1"/>
  <c r="D575" i="1"/>
  <c r="C810" i="1" l="1"/>
  <c r="C373" i="1" l="1"/>
  <c r="D121" i="1" l="1"/>
  <c r="D115" i="1"/>
  <c r="E258" i="1" l="1"/>
  <c r="D357" i="1"/>
  <c r="E363" i="1" l="1"/>
  <c r="E84" i="1" l="1"/>
  <c r="F639" i="1" l="1"/>
  <c r="F458" i="1" s="1"/>
  <c r="G639" i="1"/>
  <c r="G458" i="1" s="1"/>
  <c r="J639" i="1"/>
  <c r="J458" i="1" s="1"/>
  <c r="K639" i="1"/>
  <c r="K458" i="1" s="1"/>
  <c r="L639" i="1"/>
  <c r="L458" i="1" s="1"/>
  <c r="M639" i="1"/>
  <c r="M458" i="1" s="1"/>
  <c r="O639" i="1"/>
  <c r="O458" i="1" s="1"/>
  <c r="P639" i="1"/>
  <c r="P458" i="1" s="1"/>
  <c r="R639" i="1"/>
  <c r="R458" i="1" s="1"/>
  <c r="S639" i="1"/>
  <c r="S458" i="1" s="1"/>
  <c r="D415" i="1"/>
  <c r="C208" i="1" l="1"/>
  <c r="E310" i="1" l="1"/>
  <c r="D310" i="1"/>
  <c r="E714" i="1" l="1"/>
  <c r="D714" i="1"/>
  <c r="E743" i="1"/>
  <c r="C743" i="1" s="1"/>
  <c r="C714" i="1" l="1"/>
  <c r="E568" i="1"/>
  <c r="C568" i="1" s="1"/>
  <c r="E441" i="1" l="1"/>
  <c r="D140" i="1"/>
  <c r="C723" i="1"/>
  <c r="C710" i="1"/>
  <c r="C709" i="1"/>
  <c r="C753" i="1"/>
  <c r="C719" i="1"/>
  <c r="C765" i="1"/>
  <c r="C763" i="1"/>
  <c r="C750" i="1" l="1"/>
  <c r="C726" i="1"/>
  <c r="C756" i="1"/>
  <c r="C725" i="1" l="1"/>
  <c r="E901" i="1" l="1"/>
  <c r="C901" i="1" l="1"/>
  <c r="C900" i="1"/>
  <c r="E1189" i="1" l="1"/>
  <c r="C529" i="1" l="1"/>
  <c r="D906" i="1" l="1"/>
  <c r="D441" i="1"/>
  <c r="E1201" i="1"/>
  <c r="E1202" i="1"/>
  <c r="E1203" i="1"/>
  <c r="E1204" i="1"/>
  <c r="E1205" i="1"/>
  <c r="E1206" i="1"/>
  <c r="E1207" i="1"/>
  <c r="E1208" i="1"/>
  <c r="E1197" i="1"/>
  <c r="E1198" i="1" s="1"/>
  <c r="E1190" i="1"/>
  <c r="E1191" i="1"/>
  <c r="E1192" i="1"/>
  <c r="C1192" i="1" s="1"/>
  <c r="E1193" i="1"/>
  <c r="C1193" i="1" s="1"/>
  <c r="E1178" i="1"/>
  <c r="C1178" i="1" s="1"/>
  <c r="E1179" i="1"/>
  <c r="C1179" i="1" s="1"/>
  <c r="E1180" i="1"/>
  <c r="C1180" i="1" s="1"/>
  <c r="E1181" i="1"/>
  <c r="C1181" i="1" s="1"/>
  <c r="E1182" i="1"/>
  <c r="C1182" i="1" s="1"/>
  <c r="E1183" i="1"/>
  <c r="C1183" i="1" s="1"/>
  <c r="E1184" i="1"/>
  <c r="E1185" i="1"/>
  <c r="C1185" i="1" s="1"/>
  <c r="E1186" i="1"/>
  <c r="C1186" i="1" s="1"/>
  <c r="D887" i="1"/>
  <c r="D141" i="1"/>
  <c r="E1156" i="1"/>
  <c r="E1157" i="1"/>
  <c r="E1158" i="1"/>
  <c r="E1159" i="1"/>
  <c r="E1160" i="1"/>
  <c r="E1161" i="1"/>
  <c r="E1162" i="1"/>
  <c r="E1163" i="1"/>
  <c r="E1164" i="1"/>
  <c r="E1165" i="1"/>
  <c r="E1166" i="1"/>
  <c r="E1167" i="1"/>
  <c r="E1168" i="1"/>
  <c r="E1169" i="1"/>
  <c r="E1170" i="1"/>
  <c r="E1171" i="1"/>
  <c r="E1172" i="1"/>
  <c r="E1173" i="1"/>
  <c r="C1173" i="1" s="1"/>
  <c r="E1174" i="1"/>
  <c r="E1084" i="1"/>
  <c r="E1085" i="1"/>
  <c r="E1086" i="1"/>
  <c r="E1087" i="1"/>
  <c r="E1088" i="1"/>
  <c r="E1089" i="1"/>
  <c r="E1090" i="1"/>
  <c r="E1091" i="1"/>
  <c r="C1091" i="1" s="1"/>
  <c r="E1092" i="1"/>
  <c r="C1092" i="1" s="1"/>
  <c r="E1093" i="1"/>
  <c r="E1094" i="1"/>
  <c r="E1095" i="1"/>
  <c r="C1095" i="1" s="1"/>
  <c r="E1096" i="1"/>
  <c r="E1097" i="1"/>
  <c r="E1098" i="1"/>
  <c r="C1098" i="1" s="1"/>
  <c r="E1099" i="1"/>
  <c r="E1100" i="1"/>
  <c r="C1100" i="1" s="1"/>
  <c r="E1101" i="1"/>
  <c r="E1102" i="1"/>
  <c r="C1102" i="1" s="1"/>
  <c r="E1103" i="1"/>
  <c r="C1103" i="1" s="1"/>
  <c r="E1104" i="1"/>
  <c r="C1104" i="1" s="1"/>
  <c r="E1105" i="1"/>
  <c r="E1106" i="1"/>
  <c r="E1107" i="1"/>
  <c r="C1107" i="1" s="1"/>
  <c r="E1108" i="1"/>
  <c r="C1108" i="1" s="1"/>
  <c r="E1109" i="1"/>
  <c r="E1110" i="1"/>
  <c r="E1111" i="1"/>
  <c r="E1112" i="1"/>
  <c r="E1113" i="1"/>
  <c r="C1113" i="1" s="1"/>
  <c r="E1114" i="1"/>
  <c r="E1115" i="1"/>
  <c r="E1116" i="1"/>
  <c r="E1117" i="1"/>
  <c r="E1118" i="1"/>
  <c r="E1119" i="1"/>
  <c r="E1120" i="1"/>
  <c r="E1121" i="1"/>
  <c r="E1122" i="1"/>
  <c r="E1123" i="1"/>
  <c r="E1124" i="1"/>
  <c r="E1126" i="1"/>
  <c r="C1126" i="1" s="1"/>
  <c r="E1127" i="1"/>
  <c r="E1128" i="1"/>
  <c r="C1128" i="1" s="1"/>
  <c r="E1129" i="1"/>
  <c r="E1130" i="1"/>
  <c r="E1131" i="1"/>
  <c r="E1132" i="1"/>
  <c r="E1133" i="1"/>
  <c r="E1134" i="1"/>
  <c r="C1134" i="1" s="1"/>
  <c r="E1135" i="1"/>
  <c r="C1135" i="1" s="1"/>
  <c r="E1136" i="1"/>
  <c r="C1136" i="1" s="1"/>
  <c r="E1137" i="1"/>
  <c r="C1137" i="1" s="1"/>
  <c r="E1138" i="1"/>
  <c r="C1138" i="1" s="1"/>
  <c r="E1139" i="1"/>
  <c r="C1139" i="1" s="1"/>
  <c r="E1140" i="1"/>
  <c r="E1141" i="1"/>
  <c r="E1142" i="1"/>
  <c r="E1143" i="1"/>
  <c r="C1143" i="1" s="1"/>
  <c r="E1144" i="1"/>
  <c r="C1144" i="1" s="1"/>
  <c r="E1145" i="1"/>
  <c r="E1146" i="1"/>
  <c r="C1146" i="1" s="1"/>
  <c r="E1147" i="1"/>
  <c r="E1148" i="1"/>
  <c r="E1149" i="1"/>
  <c r="E1150" i="1"/>
  <c r="E1151" i="1"/>
  <c r="E1152" i="1"/>
  <c r="C1152" i="1" s="1"/>
  <c r="E1153" i="1"/>
  <c r="E1154" i="1"/>
  <c r="C1154" i="1" s="1"/>
  <c r="E1155" i="1"/>
  <c r="E1073" i="1"/>
  <c r="C1073" i="1" s="1"/>
  <c r="E1074" i="1"/>
  <c r="E1075" i="1"/>
  <c r="C1075" i="1" s="1"/>
  <c r="E1076" i="1"/>
  <c r="C1076" i="1" s="1"/>
  <c r="E1077" i="1"/>
  <c r="C1077" i="1" s="1"/>
  <c r="E1078" i="1"/>
  <c r="E1079" i="1"/>
  <c r="C1079" i="1" s="1"/>
  <c r="E1080" i="1"/>
  <c r="E1053" i="1"/>
  <c r="C1053" i="1" s="1"/>
  <c r="E1054" i="1"/>
  <c r="E1055" i="1"/>
  <c r="E1056" i="1"/>
  <c r="E1057" i="1"/>
  <c r="C1057" i="1" s="1"/>
  <c r="E1058" i="1"/>
  <c r="E1059" i="1"/>
  <c r="C1059" i="1" s="1"/>
  <c r="E1060" i="1"/>
  <c r="E1061" i="1"/>
  <c r="C1061" i="1" s="1"/>
  <c r="E1062" i="1"/>
  <c r="E1063" i="1"/>
  <c r="E1064" i="1"/>
  <c r="C1064" i="1" s="1"/>
  <c r="E1065" i="1"/>
  <c r="C1065" i="1" s="1"/>
  <c r="E1066" i="1"/>
  <c r="C1066" i="1" s="1"/>
  <c r="E1067" i="1"/>
  <c r="C1067" i="1" s="1"/>
  <c r="E1068" i="1"/>
  <c r="C1068" i="1" s="1"/>
  <c r="E1069" i="1"/>
  <c r="C1069" i="1" s="1"/>
  <c r="E1043" i="1"/>
  <c r="E1044" i="1"/>
  <c r="E1045" i="1"/>
  <c r="E1046" i="1"/>
  <c r="C1046" i="1" s="1"/>
  <c r="E1047" i="1"/>
  <c r="E1048" i="1"/>
  <c r="C1048" i="1" s="1"/>
  <c r="E1049" i="1"/>
  <c r="C1049" i="1" s="1"/>
  <c r="E1038" i="1"/>
  <c r="C1038" i="1" s="1"/>
  <c r="E1027" i="1"/>
  <c r="C1027" i="1" s="1"/>
  <c r="E1028" i="1"/>
  <c r="E1029" i="1"/>
  <c r="E1030" i="1"/>
  <c r="C1030" i="1" s="1"/>
  <c r="E1031" i="1"/>
  <c r="C1031" i="1" s="1"/>
  <c r="E1032" i="1"/>
  <c r="C1032" i="1" s="1"/>
  <c r="E1033" i="1"/>
  <c r="C1033" i="1" s="1"/>
  <c r="E1034" i="1"/>
  <c r="C1034" i="1" s="1"/>
  <c r="E1022" i="1"/>
  <c r="E1023" i="1"/>
  <c r="E955" i="1"/>
  <c r="C956" i="1"/>
  <c r="E957" i="1"/>
  <c r="C957" i="1" s="1"/>
  <c r="E958" i="1"/>
  <c r="E959" i="1"/>
  <c r="C959" i="1" s="1"/>
  <c r="E960" i="1"/>
  <c r="C960" i="1" s="1"/>
  <c r="E961" i="1"/>
  <c r="C961" i="1" s="1"/>
  <c r="E962" i="1"/>
  <c r="E963" i="1"/>
  <c r="C963" i="1" s="1"/>
  <c r="E964" i="1"/>
  <c r="E965" i="1"/>
  <c r="C965" i="1" s="1"/>
  <c r="E966" i="1"/>
  <c r="C966" i="1" s="1"/>
  <c r="E967" i="1"/>
  <c r="C967" i="1" s="1"/>
  <c r="E968" i="1"/>
  <c r="C968" i="1" s="1"/>
  <c r="E969" i="1"/>
  <c r="E970" i="1"/>
  <c r="E971" i="1"/>
  <c r="E972" i="1"/>
  <c r="E973" i="1"/>
  <c r="E974" i="1"/>
  <c r="C974" i="1" s="1"/>
  <c r="E975" i="1"/>
  <c r="E976" i="1"/>
  <c r="E977" i="1"/>
  <c r="E978" i="1"/>
  <c r="C978" i="1" s="1"/>
  <c r="E979" i="1"/>
  <c r="E980" i="1"/>
  <c r="E981" i="1"/>
  <c r="C981" i="1" s="1"/>
  <c r="E982" i="1"/>
  <c r="C982" i="1" s="1"/>
  <c r="E983" i="1"/>
  <c r="E984" i="1"/>
  <c r="E985" i="1"/>
  <c r="C985" i="1" s="1"/>
  <c r="E986" i="1"/>
  <c r="C986" i="1" s="1"/>
  <c r="E987" i="1"/>
  <c r="E988" i="1"/>
  <c r="E989" i="1"/>
  <c r="E990" i="1"/>
  <c r="E991" i="1"/>
  <c r="E992" i="1"/>
  <c r="E993" i="1"/>
  <c r="E994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C1011" i="1" s="1"/>
  <c r="E1012" i="1"/>
  <c r="C1012" i="1" s="1"/>
  <c r="E1013" i="1"/>
  <c r="E1014" i="1"/>
  <c r="E1015" i="1"/>
  <c r="C1015" i="1" s="1"/>
  <c r="E1016" i="1"/>
  <c r="E1017" i="1"/>
  <c r="E1018" i="1"/>
  <c r="E930" i="1"/>
  <c r="C930" i="1" s="1"/>
  <c r="E931" i="1"/>
  <c r="C931" i="1" s="1"/>
  <c r="E932" i="1"/>
  <c r="C932" i="1" s="1"/>
  <c r="E933" i="1"/>
  <c r="C933" i="1" s="1"/>
  <c r="E934" i="1"/>
  <c r="C934" i="1" s="1"/>
  <c r="E935" i="1"/>
  <c r="C935" i="1" s="1"/>
  <c r="E936" i="1"/>
  <c r="C936" i="1" s="1"/>
  <c r="E937" i="1"/>
  <c r="C937" i="1" s="1"/>
  <c r="E938" i="1"/>
  <c r="C938" i="1" s="1"/>
  <c r="E939" i="1"/>
  <c r="C939" i="1" s="1"/>
  <c r="E940" i="1"/>
  <c r="C940" i="1" s="1"/>
  <c r="E941" i="1"/>
  <c r="C941" i="1" s="1"/>
  <c r="E942" i="1"/>
  <c r="E943" i="1"/>
  <c r="C943" i="1" s="1"/>
  <c r="E944" i="1"/>
  <c r="C944" i="1" s="1"/>
  <c r="E945" i="1"/>
  <c r="C945" i="1" s="1"/>
  <c r="E946" i="1"/>
  <c r="E947" i="1"/>
  <c r="C947" i="1" s="1"/>
  <c r="E948" i="1"/>
  <c r="C948" i="1" s="1"/>
  <c r="E949" i="1"/>
  <c r="C949" i="1" s="1"/>
  <c r="E950" i="1"/>
  <c r="C950" i="1" s="1"/>
  <c r="E951" i="1"/>
  <c r="C951" i="1" s="1"/>
  <c r="E872" i="1"/>
  <c r="E873" i="1"/>
  <c r="C873" i="1" s="1"/>
  <c r="E874" i="1"/>
  <c r="E875" i="1"/>
  <c r="E876" i="1"/>
  <c r="C876" i="1" s="1"/>
  <c r="E877" i="1"/>
  <c r="E878" i="1"/>
  <c r="C878" i="1" s="1"/>
  <c r="E879" i="1"/>
  <c r="E880" i="1"/>
  <c r="E881" i="1"/>
  <c r="E882" i="1"/>
  <c r="E883" i="1"/>
  <c r="C883" i="1" s="1"/>
  <c r="E884" i="1"/>
  <c r="C884" i="1" s="1"/>
  <c r="E885" i="1"/>
  <c r="C885" i="1" s="1"/>
  <c r="E886" i="1"/>
  <c r="C886" i="1" s="1"/>
  <c r="E887" i="1"/>
  <c r="E888" i="1"/>
  <c r="C888" i="1" s="1"/>
  <c r="C889" i="1"/>
  <c r="E890" i="1"/>
  <c r="C890" i="1" s="1"/>
  <c r="E891" i="1"/>
  <c r="C891" i="1" s="1"/>
  <c r="E892" i="1"/>
  <c r="C892" i="1" s="1"/>
  <c r="E893" i="1"/>
  <c r="C893" i="1" s="1"/>
  <c r="E894" i="1"/>
  <c r="C894" i="1" s="1"/>
  <c r="E895" i="1"/>
  <c r="C895" i="1" s="1"/>
  <c r="E849" i="1"/>
  <c r="C849" i="1" s="1"/>
  <c r="E850" i="1"/>
  <c r="C850" i="1" s="1"/>
  <c r="E851" i="1"/>
  <c r="C851" i="1" s="1"/>
  <c r="E852" i="1"/>
  <c r="C852" i="1" s="1"/>
  <c r="E853" i="1"/>
  <c r="C853" i="1" s="1"/>
  <c r="E854" i="1"/>
  <c r="C854" i="1" s="1"/>
  <c r="E855" i="1"/>
  <c r="C855" i="1" s="1"/>
  <c r="E856" i="1"/>
  <c r="E857" i="1"/>
  <c r="C857" i="1" s="1"/>
  <c r="E858" i="1"/>
  <c r="E859" i="1"/>
  <c r="E860" i="1"/>
  <c r="E861" i="1"/>
  <c r="C861" i="1" s="1"/>
  <c r="E862" i="1"/>
  <c r="C862" i="1" s="1"/>
  <c r="E863" i="1"/>
  <c r="C863" i="1" s="1"/>
  <c r="E864" i="1"/>
  <c r="E865" i="1"/>
  <c r="C865" i="1" s="1"/>
  <c r="E866" i="1"/>
  <c r="E867" i="1"/>
  <c r="C867" i="1" s="1"/>
  <c r="E868" i="1"/>
  <c r="C868" i="1" s="1"/>
  <c r="E845" i="1"/>
  <c r="E846" i="1" s="1"/>
  <c r="E827" i="1"/>
  <c r="E828" i="1"/>
  <c r="E829" i="1"/>
  <c r="E830" i="1"/>
  <c r="E831" i="1"/>
  <c r="C831" i="1" s="1"/>
  <c r="E832" i="1"/>
  <c r="E833" i="1"/>
  <c r="C833" i="1" s="1"/>
  <c r="E834" i="1"/>
  <c r="C834" i="1" s="1"/>
  <c r="E835" i="1"/>
  <c r="C835" i="1" s="1"/>
  <c r="E836" i="1"/>
  <c r="C836" i="1" s="1"/>
  <c r="E837" i="1"/>
  <c r="C837" i="1" s="1"/>
  <c r="E838" i="1"/>
  <c r="C838" i="1" s="1"/>
  <c r="E839" i="1"/>
  <c r="E840" i="1"/>
  <c r="E841" i="1"/>
  <c r="E842" i="1"/>
  <c r="C842" i="1" s="1"/>
  <c r="E821" i="1"/>
  <c r="C821" i="1" s="1"/>
  <c r="E822" i="1"/>
  <c r="C822" i="1" s="1"/>
  <c r="E823" i="1"/>
  <c r="C823" i="1" s="1"/>
  <c r="E1194" i="1" l="1"/>
  <c r="C1043" i="1"/>
  <c r="E1050" i="1"/>
  <c r="C1190" i="1"/>
  <c r="C845" i="1"/>
  <c r="C887" i="1"/>
  <c r="E814" i="1"/>
  <c r="C814" i="1" s="1"/>
  <c r="E815" i="1"/>
  <c r="C815" i="1" s="1"/>
  <c r="E808" i="1"/>
  <c r="C808" i="1" s="1"/>
  <c r="E809" i="1"/>
  <c r="C809" i="1" s="1"/>
  <c r="E790" i="1"/>
  <c r="C790" i="1" s="1"/>
  <c r="E791" i="1"/>
  <c r="C791" i="1" s="1"/>
  <c r="E792" i="1"/>
  <c r="C792" i="1" s="1"/>
  <c r="E793" i="1"/>
  <c r="C793" i="1" s="1"/>
  <c r="E794" i="1"/>
  <c r="C794" i="1" s="1"/>
  <c r="E795" i="1"/>
  <c r="C795" i="1" s="1"/>
  <c r="E796" i="1"/>
  <c r="C796" i="1" s="1"/>
  <c r="E797" i="1"/>
  <c r="C797" i="1" s="1"/>
  <c r="E798" i="1"/>
  <c r="C798" i="1" s="1"/>
  <c r="E799" i="1"/>
  <c r="C799" i="1" s="1"/>
  <c r="E800" i="1"/>
  <c r="E801" i="1"/>
  <c r="C801" i="1" s="1"/>
  <c r="C802" i="1"/>
  <c r="E803" i="1"/>
  <c r="C803" i="1" s="1"/>
  <c r="E776" i="1"/>
  <c r="C776" i="1" s="1"/>
  <c r="E777" i="1"/>
  <c r="C777" i="1" s="1"/>
  <c r="E778" i="1"/>
  <c r="C778" i="1" s="1"/>
  <c r="E779" i="1"/>
  <c r="C779" i="1" s="1"/>
  <c r="E780" i="1"/>
  <c r="C780" i="1" s="1"/>
  <c r="E781" i="1"/>
  <c r="C781" i="1" s="1"/>
  <c r="E782" i="1"/>
  <c r="C782" i="1" s="1"/>
  <c r="E783" i="1"/>
  <c r="C783" i="1" s="1"/>
  <c r="E784" i="1"/>
  <c r="C784" i="1" s="1"/>
  <c r="E785" i="1"/>
  <c r="C785" i="1" s="1"/>
  <c r="E786" i="1"/>
  <c r="C786" i="1" s="1"/>
  <c r="E711" i="1"/>
  <c r="E713" i="1"/>
  <c r="E715" i="1"/>
  <c r="E716" i="1"/>
  <c r="C716" i="1" s="1"/>
  <c r="E717" i="1"/>
  <c r="E718" i="1"/>
  <c r="E720" i="1"/>
  <c r="E721" i="1"/>
  <c r="E722" i="1"/>
  <c r="E724" i="1"/>
  <c r="E727" i="1"/>
  <c r="E728" i="1"/>
  <c r="E729" i="1"/>
  <c r="E730" i="1"/>
  <c r="E731" i="1"/>
  <c r="E732" i="1"/>
  <c r="E733" i="1"/>
  <c r="E734" i="1"/>
  <c r="C734" i="1" s="1"/>
  <c r="E735" i="1"/>
  <c r="E736" i="1"/>
  <c r="E737" i="1"/>
  <c r="E738" i="1"/>
  <c r="E739" i="1"/>
  <c r="E740" i="1"/>
  <c r="E741" i="1"/>
  <c r="E742" i="1"/>
  <c r="E744" i="1"/>
  <c r="C744" i="1" s="1"/>
  <c r="E745" i="1"/>
  <c r="E746" i="1"/>
  <c r="E747" i="1"/>
  <c r="E748" i="1"/>
  <c r="E749" i="1"/>
  <c r="C749" i="1" s="1"/>
  <c r="E751" i="1"/>
  <c r="E752" i="1"/>
  <c r="E755" i="1"/>
  <c r="E757" i="1"/>
  <c r="E758" i="1"/>
  <c r="E759" i="1"/>
  <c r="E760" i="1"/>
  <c r="E761" i="1"/>
  <c r="E762" i="1"/>
  <c r="E764" i="1"/>
  <c r="C764" i="1" s="1"/>
  <c r="E768" i="1"/>
  <c r="E769" i="1"/>
  <c r="C769" i="1" s="1"/>
  <c r="E770" i="1"/>
  <c r="E771" i="1"/>
  <c r="E694" i="1"/>
  <c r="E696" i="1"/>
  <c r="C696" i="1" s="1"/>
  <c r="E697" i="1"/>
  <c r="C697" i="1" s="1"/>
  <c r="E698" i="1"/>
  <c r="C698" i="1" s="1"/>
  <c r="E699" i="1"/>
  <c r="C699" i="1" s="1"/>
  <c r="E700" i="1"/>
  <c r="C700" i="1" s="1"/>
  <c r="E701" i="1"/>
  <c r="C701" i="1" s="1"/>
  <c r="E702" i="1"/>
  <c r="C702" i="1" s="1"/>
  <c r="E703" i="1"/>
  <c r="C703" i="1" s="1"/>
  <c r="E704" i="1"/>
  <c r="C704" i="1" s="1"/>
  <c r="E705" i="1"/>
  <c r="C705" i="1" s="1"/>
  <c r="E706" i="1"/>
  <c r="C706" i="1" s="1"/>
  <c r="E680" i="1"/>
  <c r="C680" i="1" s="1"/>
  <c r="E681" i="1"/>
  <c r="C681" i="1" s="1"/>
  <c r="E682" i="1"/>
  <c r="C682" i="1" s="1"/>
  <c r="E683" i="1"/>
  <c r="C683" i="1" s="1"/>
  <c r="E684" i="1"/>
  <c r="C684" i="1" s="1"/>
  <c r="E685" i="1"/>
  <c r="C685" i="1" s="1"/>
  <c r="E686" i="1"/>
  <c r="E687" i="1"/>
  <c r="C687" i="1" s="1"/>
  <c r="E688" i="1"/>
  <c r="C688" i="1" s="1"/>
  <c r="E689" i="1"/>
  <c r="C689" i="1" s="1"/>
  <c r="E690" i="1"/>
  <c r="C690" i="1" s="1"/>
  <c r="E691" i="1"/>
  <c r="C691" i="1" s="1"/>
  <c r="C711" i="1" l="1"/>
  <c r="C694" i="1"/>
  <c r="E707" i="1"/>
  <c r="E668" i="1"/>
  <c r="C668" i="1" s="1"/>
  <c r="E669" i="1"/>
  <c r="C669" i="1" s="1"/>
  <c r="E670" i="1"/>
  <c r="C670" i="1" s="1"/>
  <c r="E671" i="1"/>
  <c r="C671" i="1" s="1"/>
  <c r="E672" i="1"/>
  <c r="C672" i="1" s="1"/>
  <c r="E673" i="1"/>
  <c r="C673" i="1" s="1"/>
  <c r="E675" i="1"/>
  <c r="E676" i="1"/>
  <c r="E663" i="1"/>
  <c r="E650" i="1"/>
  <c r="C650" i="1" s="1"/>
  <c r="E651" i="1"/>
  <c r="C651" i="1" s="1"/>
  <c r="E652" i="1"/>
  <c r="C652" i="1" s="1"/>
  <c r="E653" i="1"/>
  <c r="C653" i="1" s="1"/>
  <c r="E654" i="1"/>
  <c r="C654" i="1" s="1"/>
  <c r="E655" i="1"/>
  <c r="C655" i="1" s="1"/>
  <c r="E656" i="1"/>
  <c r="C656" i="1" s="1"/>
  <c r="E657" i="1"/>
  <c r="C657" i="1" s="1"/>
  <c r="E658" i="1"/>
  <c r="C658" i="1" s="1"/>
  <c r="E659" i="1"/>
  <c r="C659" i="1" s="1"/>
  <c r="E649" i="1"/>
  <c r="C649" i="1" s="1"/>
  <c r="E648" i="1"/>
  <c r="C648" i="1" s="1"/>
  <c r="E646" i="1"/>
  <c r="C646" i="1" s="1"/>
  <c r="E645" i="1"/>
  <c r="C645" i="1" s="1"/>
  <c r="E644" i="1"/>
  <c r="E567" i="1"/>
  <c r="C567" i="1" s="1"/>
  <c r="E569" i="1"/>
  <c r="C569" i="1" s="1"/>
  <c r="E570" i="1"/>
  <c r="C570" i="1" s="1"/>
  <c r="E571" i="1"/>
  <c r="C571" i="1" s="1"/>
  <c r="E572" i="1"/>
  <c r="C572" i="1" s="1"/>
  <c r="E573" i="1"/>
  <c r="C573" i="1" s="1"/>
  <c r="C574" i="1"/>
  <c r="E575" i="1"/>
  <c r="C575" i="1" s="1"/>
  <c r="E576" i="1"/>
  <c r="E577" i="1"/>
  <c r="E578" i="1"/>
  <c r="C578" i="1" s="1"/>
  <c r="E579" i="1"/>
  <c r="E580" i="1"/>
  <c r="E581" i="1"/>
  <c r="E582" i="1"/>
  <c r="E583" i="1"/>
  <c r="E584" i="1"/>
  <c r="E585" i="1"/>
  <c r="C585" i="1" s="1"/>
  <c r="E586" i="1"/>
  <c r="C586" i="1" s="1"/>
  <c r="E587" i="1"/>
  <c r="C587" i="1" s="1"/>
  <c r="E588" i="1"/>
  <c r="C588" i="1" s="1"/>
  <c r="E589" i="1"/>
  <c r="C589" i="1" s="1"/>
  <c r="E590" i="1"/>
  <c r="C590" i="1" s="1"/>
  <c r="E591" i="1"/>
  <c r="C591" i="1" s="1"/>
  <c r="E592" i="1"/>
  <c r="C592" i="1" s="1"/>
  <c r="E593" i="1"/>
  <c r="C593" i="1" s="1"/>
  <c r="E594" i="1"/>
  <c r="C594" i="1" s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C608" i="1" s="1"/>
  <c r="E609" i="1"/>
  <c r="E610" i="1"/>
  <c r="C610" i="1" s="1"/>
  <c r="E611" i="1"/>
  <c r="E612" i="1"/>
  <c r="E613" i="1"/>
  <c r="E614" i="1"/>
  <c r="E615" i="1"/>
  <c r="E616" i="1"/>
  <c r="E617" i="1"/>
  <c r="E618" i="1"/>
  <c r="E619" i="1"/>
  <c r="E620" i="1"/>
  <c r="E621" i="1"/>
  <c r="E622" i="1"/>
  <c r="C622" i="1" s="1"/>
  <c r="E623" i="1"/>
  <c r="C623" i="1" s="1"/>
  <c r="E624" i="1"/>
  <c r="E625" i="1"/>
  <c r="C625" i="1" s="1"/>
  <c r="E626" i="1"/>
  <c r="E627" i="1"/>
  <c r="E628" i="1"/>
  <c r="E629" i="1"/>
  <c r="E630" i="1"/>
  <c r="C630" i="1" s="1"/>
  <c r="E632" i="1"/>
  <c r="E633" i="1"/>
  <c r="E634" i="1"/>
  <c r="E635" i="1"/>
  <c r="E637" i="1"/>
  <c r="E638" i="1"/>
  <c r="C638" i="1" s="1"/>
  <c r="E558" i="1"/>
  <c r="C558" i="1" s="1"/>
  <c r="E559" i="1"/>
  <c r="C559" i="1" s="1"/>
  <c r="E560" i="1"/>
  <c r="C560" i="1" s="1"/>
  <c r="E561" i="1"/>
  <c r="C561" i="1" s="1"/>
  <c r="E562" i="1"/>
  <c r="C562" i="1" s="1"/>
  <c r="E563" i="1"/>
  <c r="C563" i="1" s="1"/>
  <c r="E515" i="1"/>
  <c r="C515" i="1" s="1"/>
  <c r="E516" i="1"/>
  <c r="C516" i="1" s="1"/>
  <c r="E517" i="1"/>
  <c r="C517" i="1" s="1"/>
  <c r="E518" i="1"/>
  <c r="C518" i="1" s="1"/>
  <c r="E519" i="1"/>
  <c r="C519" i="1" s="1"/>
  <c r="E520" i="1"/>
  <c r="C520" i="1" s="1"/>
  <c r="E521" i="1"/>
  <c r="C521" i="1" s="1"/>
  <c r="E522" i="1"/>
  <c r="C522" i="1" s="1"/>
  <c r="E523" i="1"/>
  <c r="C523" i="1" s="1"/>
  <c r="E524" i="1"/>
  <c r="C524" i="1" s="1"/>
  <c r="E503" i="1"/>
  <c r="E504" i="1"/>
  <c r="E505" i="1"/>
  <c r="C505" i="1" s="1"/>
  <c r="E506" i="1"/>
  <c r="C506" i="1" s="1"/>
  <c r="E507" i="1"/>
  <c r="E508" i="1"/>
  <c r="E509" i="1"/>
  <c r="C509" i="1" s="1"/>
  <c r="E510" i="1"/>
  <c r="E511" i="1"/>
  <c r="C499" i="1"/>
  <c r="E475" i="1"/>
  <c r="C475" i="1" s="1"/>
  <c r="E476" i="1"/>
  <c r="C476" i="1" s="1"/>
  <c r="E477" i="1"/>
  <c r="C477" i="1" s="1"/>
  <c r="E478" i="1"/>
  <c r="C478" i="1" s="1"/>
  <c r="C663" i="1" l="1"/>
  <c r="E660" i="1"/>
  <c r="C624" i="1"/>
  <c r="C647" i="1"/>
  <c r="E66" i="1" l="1"/>
  <c r="C66" i="1" l="1"/>
  <c r="E76" i="1"/>
  <c r="C76" i="1" s="1"/>
  <c r="E75" i="1"/>
  <c r="C75" i="1" s="1"/>
  <c r="D33" i="1" l="1"/>
  <c r="D660" i="1" l="1"/>
  <c r="C660" i="1" s="1"/>
  <c r="E1026" i="1" l="1"/>
  <c r="E1035" i="1" s="1"/>
  <c r="E679" i="1"/>
  <c r="E692" i="1" s="1"/>
  <c r="C644" i="1" l="1"/>
  <c r="C404" i="1"/>
  <c r="D970" i="1" l="1"/>
  <c r="C970" i="1" s="1"/>
  <c r="D964" i="1"/>
  <c r="C964" i="1" s="1"/>
  <c r="D1044" i="1" l="1"/>
  <c r="C1044" i="1" s="1"/>
  <c r="D1045" i="1"/>
  <c r="C1045" i="1" s="1"/>
  <c r="E80" i="1"/>
  <c r="C80" i="1" s="1"/>
  <c r="E79" i="1"/>
  <c r="C79" i="1" s="1"/>
  <c r="D875" i="1"/>
  <c r="C875" i="1" s="1"/>
  <c r="D877" i="1"/>
  <c r="C877" i="1" s="1"/>
  <c r="D879" i="1"/>
  <c r="C879" i="1" s="1"/>
  <c r="D880" i="1"/>
  <c r="C880" i="1" s="1"/>
  <c r="D881" i="1"/>
  <c r="C881" i="1" s="1"/>
  <c r="C323" i="1" l="1"/>
  <c r="D1197" i="1" l="1"/>
  <c r="D1198" i="1" s="1"/>
  <c r="E1052" i="1"/>
  <c r="E1070" i="1" s="1"/>
  <c r="E929" i="1"/>
  <c r="E952" i="1" s="1"/>
  <c r="E153" i="1"/>
  <c r="C153" i="1" s="1"/>
  <c r="E151" i="1"/>
  <c r="C151" i="1" s="1"/>
  <c r="E146" i="1"/>
  <c r="C146" i="1" s="1"/>
  <c r="E145" i="1"/>
  <c r="C145" i="1" s="1"/>
  <c r="E141" i="1"/>
  <c r="C141" i="1" s="1"/>
  <c r="C125" i="1"/>
  <c r="E124" i="1"/>
  <c r="C124" i="1" s="1"/>
  <c r="C123" i="1"/>
  <c r="C122" i="1"/>
  <c r="E121" i="1"/>
  <c r="C121" i="1" s="1"/>
  <c r="C120" i="1"/>
  <c r="E119" i="1"/>
  <c r="C119" i="1" s="1"/>
  <c r="C118" i="1"/>
  <c r="E117" i="1"/>
  <c r="C117" i="1" s="1"/>
  <c r="C116" i="1"/>
  <c r="E114" i="1"/>
  <c r="C114" i="1" s="1"/>
  <c r="C113" i="1"/>
  <c r="E112" i="1"/>
  <c r="C112" i="1" s="1"/>
  <c r="E111" i="1"/>
  <c r="C111" i="1" s="1"/>
  <c r="E110" i="1"/>
  <c r="C110" i="1" s="1"/>
  <c r="E109" i="1"/>
  <c r="C109" i="1" s="1"/>
  <c r="C107" i="1"/>
  <c r="C106" i="1"/>
  <c r="E105" i="1"/>
  <c r="C105" i="1" s="1"/>
  <c r="C104" i="1"/>
  <c r="C103" i="1"/>
  <c r="E102" i="1"/>
  <c r="C102" i="1" s="1"/>
  <c r="E101" i="1"/>
  <c r="C101" i="1" s="1"/>
  <c r="E100" i="1"/>
  <c r="C100" i="1" s="1"/>
  <c r="C99" i="1"/>
  <c r="C98" i="1"/>
  <c r="E97" i="1"/>
  <c r="C97" i="1" s="1"/>
  <c r="C96" i="1"/>
  <c r="E91" i="1"/>
  <c r="C91" i="1" s="1"/>
  <c r="E90" i="1"/>
  <c r="C90" i="1" s="1"/>
  <c r="E88" i="1"/>
  <c r="C88" i="1" s="1"/>
  <c r="C87" i="1"/>
  <c r="C82" i="1"/>
  <c r="E81" i="1"/>
  <c r="C81" i="1" s="1"/>
  <c r="E77" i="1"/>
  <c r="C77" i="1" s="1"/>
  <c r="E69" i="1"/>
  <c r="C69" i="1" s="1"/>
  <c r="E67" i="1"/>
  <c r="E871" i="1"/>
  <c r="E896" i="1" s="1"/>
  <c r="E848" i="1"/>
  <c r="E869" i="1" s="1"/>
  <c r="E789" i="1"/>
  <c r="E804" i="1" s="1"/>
  <c r="C679" i="1"/>
  <c r="E667" i="1"/>
  <c r="E566" i="1"/>
  <c r="E639" i="1" s="1"/>
  <c r="D576" i="1"/>
  <c r="C576" i="1" s="1"/>
  <c r="D577" i="1"/>
  <c r="C577" i="1" s="1"/>
  <c r="D579" i="1"/>
  <c r="C579" i="1" s="1"/>
  <c r="D580" i="1"/>
  <c r="C580" i="1" s="1"/>
  <c r="D581" i="1"/>
  <c r="C581" i="1" s="1"/>
  <c r="D582" i="1"/>
  <c r="C582" i="1" s="1"/>
  <c r="D583" i="1"/>
  <c r="C583" i="1" s="1"/>
  <c r="D584" i="1"/>
  <c r="C584" i="1" s="1"/>
  <c r="D595" i="1"/>
  <c r="C595" i="1" s="1"/>
  <c r="D596" i="1"/>
  <c r="C596" i="1" s="1"/>
  <c r="D597" i="1"/>
  <c r="C597" i="1" s="1"/>
  <c r="D598" i="1"/>
  <c r="C598" i="1" s="1"/>
  <c r="D599" i="1"/>
  <c r="C599" i="1" s="1"/>
  <c r="D600" i="1"/>
  <c r="C600" i="1" s="1"/>
  <c r="D601" i="1"/>
  <c r="C601" i="1" s="1"/>
  <c r="D602" i="1"/>
  <c r="C602" i="1" s="1"/>
  <c r="D603" i="1"/>
  <c r="C603" i="1" s="1"/>
  <c r="D604" i="1"/>
  <c r="C604" i="1" s="1"/>
  <c r="D605" i="1"/>
  <c r="C605" i="1" s="1"/>
  <c r="D606" i="1"/>
  <c r="C606" i="1" s="1"/>
  <c r="D607" i="1"/>
  <c r="C607" i="1" s="1"/>
  <c r="D609" i="1"/>
  <c r="C609" i="1" s="1"/>
  <c r="D198" i="1"/>
  <c r="E198" i="1"/>
  <c r="D611" i="1"/>
  <c r="C611" i="1" s="1"/>
  <c r="D612" i="1"/>
  <c r="C612" i="1" s="1"/>
  <c r="D613" i="1"/>
  <c r="C613" i="1" s="1"/>
  <c r="D614" i="1"/>
  <c r="C614" i="1" s="1"/>
  <c r="E490" i="1"/>
  <c r="C490" i="1" s="1"/>
  <c r="D479" i="1"/>
  <c r="E474" i="1"/>
  <c r="E479" i="1" s="1"/>
  <c r="E466" i="1"/>
  <c r="C466" i="1" s="1"/>
  <c r="E464" i="1"/>
  <c r="C464" i="1" s="1"/>
  <c r="C67" i="1" l="1"/>
  <c r="C1197" i="1"/>
  <c r="C789" i="1"/>
  <c r="C667" i="1"/>
  <c r="C566" i="1"/>
  <c r="C871" i="1"/>
  <c r="C929" i="1"/>
  <c r="C1052" i="1"/>
  <c r="C474" i="1"/>
  <c r="C479" i="1"/>
  <c r="C848" i="1"/>
  <c r="C198" i="1"/>
  <c r="E29" i="1" l="1"/>
  <c r="C29" i="1" l="1"/>
  <c r="D1191" i="1"/>
  <c r="C1191" i="1" l="1"/>
  <c r="C95" i="1"/>
  <c r="E108" i="1" l="1"/>
  <c r="E93" i="1"/>
  <c r="A458" i="1" l="1"/>
  <c r="E1037" i="1"/>
  <c r="E1039" i="1" s="1"/>
  <c r="D1039" i="1"/>
  <c r="C1039" i="1" l="1"/>
  <c r="C1037" i="1"/>
  <c r="C662" i="1" l="1"/>
  <c r="E664" i="1" l="1"/>
  <c r="C664" i="1" l="1"/>
  <c r="E665" i="1"/>
  <c r="C665" i="1" s="1"/>
  <c r="D337" i="1"/>
  <c r="C337" i="1" s="1"/>
  <c r="E557" i="1" l="1"/>
  <c r="E564" i="1" s="1"/>
  <c r="C557" i="1" l="1"/>
  <c r="E494" i="1"/>
  <c r="C494" i="1" s="1"/>
  <c r="D438" i="1" l="1"/>
  <c r="C332" i="1"/>
  <c r="C411" i="1" l="1"/>
  <c r="C295" i="1"/>
  <c r="C369" i="1"/>
  <c r="C405" i="1"/>
  <c r="C350" i="1"/>
  <c r="D1078" i="1" l="1"/>
  <c r="C1078" i="1" s="1"/>
  <c r="C296" i="1" l="1"/>
  <c r="C382" i="1" l="1"/>
  <c r="C307" i="1" l="1"/>
  <c r="C431" i="1"/>
  <c r="C341" i="1" l="1"/>
  <c r="E348" i="1"/>
  <c r="C348" i="1" s="1"/>
  <c r="C322" i="1"/>
  <c r="C365" i="1" l="1"/>
  <c r="C395" i="1"/>
  <c r="C381" i="1"/>
  <c r="C377" i="1"/>
  <c r="C324" i="1"/>
  <c r="C237" i="1" l="1"/>
  <c r="C183" i="1"/>
  <c r="C184" i="1"/>
  <c r="C196" i="1"/>
  <c r="C36" i="1"/>
  <c r="C37" i="1"/>
  <c r="C38" i="1"/>
  <c r="C40" i="1"/>
  <c r="C43" i="1"/>
  <c r="C45" i="1"/>
  <c r="C46" i="1"/>
  <c r="C47" i="1"/>
  <c r="C50" i="1"/>
  <c r="C51" i="1"/>
  <c r="C52" i="1"/>
  <c r="C53" i="1"/>
  <c r="C72" i="1"/>
  <c r="C73" i="1"/>
  <c r="C94" i="1"/>
  <c r="C139" i="1"/>
  <c r="C142" i="1"/>
  <c r="C143" i="1"/>
  <c r="C144" i="1"/>
  <c r="C149" i="1"/>
  <c r="C154" i="1"/>
  <c r="C152" i="1"/>
  <c r="D64" i="1"/>
  <c r="D205" i="1" l="1"/>
  <c r="C205" i="1" s="1"/>
  <c r="D221" i="1"/>
  <c r="C221" i="1" s="1"/>
  <c r="D201" i="1" l="1"/>
  <c r="C201" i="1" s="1"/>
  <c r="D212" i="1"/>
  <c r="C212" i="1" s="1"/>
  <c r="D177" i="1"/>
  <c r="C177" i="1" s="1"/>
  <c r="D172" i="1"/>
  <c r="C172" i="1" s="1"/>
  <c r="D182" i="1"/>
  <c r="C182" i="1" s="1"/>
  <c r="D176" i="1"/>
  <c r="C176" i="1" s="1"/>
  <c r="D200" i="1" l="1"/>
  <c r="C200" i="1" s="1"/>
  <c r="D288" i="1"/>
  <c r="D204" i="1"/>
  <c r="C204" i="1" s="1"/>
  <c r="D203" i="1"/>
  <c r="C203" i="1" s="1"/>
  <c r="D181" i="1"/>
  <c r="C181" i="1" s="1"/>
  <c r="D180" i="1"/>
  <c r="C180" i="1" s="1"/>
  <c r="D179" i="1"/>
  <c r="C179" i="1" s="1"/>
  <c r="D178" i="1"/>
  <c r="C178" i="1" s="1"/>
  <c r="C288" i="1" l="1"/>
  <c r="D202" i="1"/>
  <c r="C202" i="1" s="1"/>
  <c r="D215" i="1" l="1"/>
  <c r="C215" i="1" s="1"/>
  <c r="D214" i="1"/>
  <c r="C214" i="1" s="1"/>
  <c r="D213" i="1" l="1"/>
  <c r="C213" i="1" s="1"/>
  <c r="D175" i="1"/>
  <c r="C175" i="1" s="1"/>
  <c r="D187" i="1"/>
  <c r="C187" i="1" s="1"/>
  <c r="D188" i="1"/>
  <c r="C188" i="1" s="1"/>
  <c r="D190" i="1"/>
  <c r="C190" i="1" s="1"/>
  <c r="D189" i="1"/>
  <c r="C189" i="1" s="1"/>
  <c r="D186" i="1"/>
  <c r="D195" i="1"/>
  <c r="C195" i="1" s="1"/>
  <c r="D211" i="1"/>
  <c r="C211" i="1" s="1"/>
  <c r="D167" i="1"/>
  <c r="D194" i="1"/>
  <c r="C194" i="1" s="1"/>
  <c r="D193" i="1"/>
  <c r="C193" i="1" s="1"/>
  <c r="D191" i="1"/>
  <c r="D173" i="1"/>
  <c r="C173" i="1" s="1"/>
  <c r="D171" i="1"/>
  <c r="C171" i="1" s="1"/>
  <c r="D170" i="1"/>
  <c r="C170" i="1" s="1"/>
  <c r="D169" i="1"/>
  <c r="C169" i="1" s="1"/>
  <c r="C167" i="1" l="1"/>
  <c r="I63" i="1" l="1"/>
  <c r="I64" i="1" s="1"/>
  <c r="I9" i="1" s="1"/>
  <c r="G63" i="1"/>
  <c r="G64" i="1" s="1"/>
  <c r="G9" i="1" s="1"/>
  <c r="C63" i="1" l="1"/>
  <c r="C339" i="1"/>
  <c r="C374" i="1" l="1"/>
  <c r="C375" i="1" l="1"/>
  <c r="C358" i="1"/>
  <c r="D108" i="1"/>
  <c r="C108" i="1" l="1"/>
  <c r="C360" i="1"/>
  <c r="C314" i="1" l="1"/>
  <c r="C297" i="1"/>
  <c r="C392" i="1" l="1"/>
  <c r="C345" i="1"/>
  <c r="C347" i="1" l="1"/>
  <c r="C346" i="1"/>
  <c r="C331" i="1"/>
  <c r="C303" i="1"/>
  <c r="C398" i="1" l="1"/>
  <c r="C389" i="1"/>
  <c r="C388" i="1"/>
  <c r="C387" i="1"/>
  <c r="C385" i="1"/>
  <c r="C378" i="1"/>
  <c r="C368" i="1"/>
  <c r="C367" i="1"/>
  <c r="C366" i="1"/>
  <c r="C362" i="1"/>
  <c r="C319" i="1"/>
  <c r="C393" i="1"/>
  <c r="C313" i="1"/>
  <c r="C311" i="1"/>
  <c r="C305" i="1"/>
  <c r="C302" i="1"/>
  <c r="C293" i="1"/>
  <c r="C292" i="1"/>
  <c r="C361" i="1"/>
  <c r="E68" i="1"/>
  <c r="E71" i="1"/>
  <c r="C71" i="1" s="1"/>
  <c r="C70" i="1"/>
  <c r="C355" i="1"/>
  <c r="C68" i="1" l="1"/>
  <c r="C354" i="1"/>
  <c r="C352" i="1" l="1"/>
  <c r="D872" i="1"/>
  <c r="C872" i="1" s="1"/>
  <c r="D874" i="1"/>
  <c r="C874" i="1" s="1"/>
  <c r="D882" i="1"/>
  <c r="C882" i="1" s="1"/>
  <c r="D898" i="1"/>
  <c r="D899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42" i="1"/>
  <c r="C942" i="1" s="1"/>
  <c r="D946" i="1"/>
  <c r="C946" i="1" s="1"/>
  <c r="D954" i="1"/>
  <c r="D955" i="1"/>
  <c r="C955" i="1" s="1"/>
  <c r="D958" i="1"/>
  <c r="C958" i="1" s="1"/>
  <c r="D962" i="1"/>
  <c r="C962" i="1" s="1"/>
  <c r="D969" i="1"/>
  <c r="C969" i="1" s="1"/>
  <c r="D971" i="1"/>
  <c r="C971" i="1" s="1"/>
  <c r="D972" i="1"/>
  <c r="C972" i="1" s="1"/>
  <c r="D973" i="1"/>
  <c r="C973" i="1" s="1"/>
  <c r="D975" i="1"/>
  <c r="C975" i="1" s="1"/>
  <c r="D976" i="1"/>
  <c r="C976" i="1" s="1"/>
  <c r="D977" i="1"/>
  <c r="C977" i="1" s="1"/>
  <c r="D979" i="1"/>
  <c r="C979" i="1" s="1"/>
  <c r="D980" i="1"/>
  <c r="C980" i="1" s="1"/>
  <c r="D983" i="1"/>
  <c r="C983" i="1" s="1"/>
  <c r="D984" i="1"/>
  <c r="C984" i="1" s="1"/>
  <c r="D987" i="1"/>
  <c r="C987" i="1" s="1"/>
  <c r="D988" i="1"/>
  <c r="C988" i="1" s="1"/>
  <c r="D989" i="1"/>
  <c r="C989" i="1" s="1"/>
  <c r="D990" i="1"/>
  <c r="C990" i="1" s="1"/>
  <c r="D991" i="1"/>
  <c r="C991" i="1" s="1"/>
  <c r="D992" i="1"/>
  <c r="C992" i="1" s="1"/>
  <c r="D993" i="1"/>
  <c r="C993" i="1" s="1"/>
  <c r="D994" i="1"/>
  <c r="C994" i="1" s="1"/>
  <c r="D996" i="1"/>
  <c r="C996" i="1" s="1"/>
  <c r="D997" i="1"/>
  <c r="C997" i="1" s="1"/>
  <c r="D998" i="1"/>
  <c r="C998" i="1" s="1"/>
  <c r="D1000" i="1"/>
  <c r="C1000" i="1" s="1"/>
  <c r="D1001" i="1"/>
  <c r="C1001" i="1" s="1"/>
  <c r="D1002" i="1"/>
  <c r="C1002" i="1" s="1"/>
  <c r="D1003" i="1"/>
  <c r="C1003" i="1" s="1"/>
  <c r="D1004" i="1"/>
  <c r="C1004" i="1" s="1"/>
  <c r="D1005" i="1"/>
  <c r="C1005" i="1" s="1"/>
  <c r="D1006" i="1"/>
  <c r="C1006" i="1" s="1"/>
  <c r="D1007" i="1"/>
  <c r="C1007" i="1" s="1"/>
  <c r="D1008" i="1"/>
  <c r="C1008" i="1" s="1"/>
  <c r="D1009" i="1"/>
  <c r="C1009" i="1" s="1"/>
  <c r="D1010" i="1"/>
  <c r="C1010" i="1" s="1"/>
  <c r="D999" i="1"/>
  <c r="C999" i="1" s="1"/>
  <c r="D1013" i="1"/>
  <c r="C1013" i="1" s="1"/>
  <c r="D1014" i="1"/>
  <c r="C1014" i="1" s="1"/>
  <c r="D1016" i="1"/>
  <c r="C1016" i="1" s="1"/>
  <c r="D1017" i="1"/>
  <c r="C1017" i="1" s="1"/>
  <c r="D1018" i="1"/>
  <c r="C1018" i="1" s="1"/>
  <c r="D1021" i="1"/>
  <c r="D1022" i="1"/>
  <c r="C1022" i="1" s="1"/>
  <c r="D1023" i="1"/>
  <c r="C1023" i="1" s="1"/>
  <c r="D1026" i="1"/>
  <c r="D1028" i="1"/>
  <c r="C1028" i="1" s="1"/>
  <c r="D1029" i="1"/>
  <c r="C1029" i="1" s="1"/>
  <c r="D1047" i="1"/>
  <c r="C1047" i="1" s="1"/>
  <c r="D1054" i="1"/>
  <c r="C1054" i="1" s="1"/>
  <c r="D846" i="1"/>
  <c r="D927" i="1" l="1"/>
  <c r="D1050" i="1"/>
  <c r="D1024" i="1"/>
  <c r="D952" i="1"/>
  <c r="C952" i="1" s="1"/>
  <c r="D1035" i="1"/>
  <c r="D1019" i="1"/>
  <c r="D896" i="1"/>
  <c r="C896" i="1" s="1"/>
  <c r="E498" i="1" l="1"/>
  <c r="E500" i="1" s="1"/>
  <c r="C453" i="1" l="1"/>
  <c r="C429" i="1"/>
  <c r="C436" i="1"/>
  <c r="C437" i="1"/>
  <c r="C419" i="1"/>
  <c r="C420" i="1"/>
  <c r="C403" i="1"/>
  <c r="C298" i="1"/>
  <c r="C301" i="1"/>
  <c r="C316" i="1"/>
  <c r="C317" i="1"/>
  <c r="C320" i="1"/>
  <c r="C325" i="1"/>
  <c r="C326" i="1"/>
  <c r="C335" i="1"/>
  <c r="C340" i="1"/>
  <c r="C353" i="1"/>
  <c r="C359" i="1"/>
  <c r="C370" i="1"/>
  <c r="C379" i="1"/>
  <c r="C380" i="1"/>
  <c r="C386" i="1"/>
  <c r="C390" i="1"/>
  <c r="C391" i="1"/>
  <c r="C397" i="1"/>
  <c r="D1155" i="1" l="1"/>
  <c r="C1155" i="1" s="1"/>
  <c r="D1153" i="1"/>
  <c r="C1153" i="1" s="1"/>
  <c r="C498" i="1" l="1"/>
  <c r="D423" i="1" l="1"/>
  <c r="C423" i="1" s="1"/>
  <c r="D444" i="1"/>
  <c r="D285" i="1"/>
  <c r="C285" i="1" s="1"/>
  <c r="D284" i="1"/>
  <c r="C284" i="1" s="1"/>
  <c r="D275" i="1"/>
  <c r="C275" i="1" s="1"/>
  <c r="D276" i="1"/>
  <c r="C276" i="1" s="1"/>
  <c r="D277" i="1"/>
  <c r="C277" i="1" s="1"/>
  <c r="D278" i="1"/>
  <c r="C278" i="1" s="1"/>
  <c r="D272" i="1"/>
  <c r="C272" i="1" s="1"/>
  <c r="D1208" i="1" l="1"/>
  <c r="C1208" i="1" s="1"/>
  <c r="D1207" i="1"/>
  <c r="C1207" i="1" s="1"/>
  <c r="D1206" i="1"/>
  <c r="C1206" i="1" s="1"/>
  <c r="D1205" i="1"/>
  <c r="C1205" i="1" s="1"/>
  <c r="D1204" i="1"/>
  <c r="C1204" i="1" s="1"/>
  <c r="D1203" i="1"/>
  <c r="C1203" i="1" s="1"/>
  <c r="D1202" i="1"/>
  <c r="C1202" i="1" s="1"/>
  <c r="D1201" i="1"/>
  <c r="C1201" i="1" s="1"/>
  <c r="E1200" i="1"/>
  <c r="E1209" i="1" s="1"/>
  <c r="D1200" i="1"/>
  <c r="D1184" i="1"/>
  <c r="C1184" i="1" s="1"/>
  <c r="E1177" i="1"/>
  <c r="E1187" i="1" s="1"/>
  <c r="D1174" i="1"/>
  <c r="C1174" i="1" s="1"/>
  <c r="D1172" i="1"/>
  <c r="C1172" i="1" s="1"/>
  <c r="D1171" i="1"/>
  <c r="C1171" i="1" s="1"/>
  <c r="D1170" i="1"/>
  <c r="C1170" i="1" s="1"/>
  <c r="D1169" i="1"/>
  <c r="C1169" i="1" s="1"/>
  <c r="D1168" i="1"/>
  <c r="C1168" i="1" s="1"/>
  <c r="D1167" i="1"/>
  <c r="C1167" i="1" s="1"/>
  <c r="D1166" i="1"/>
  <c r="C1166" i="1" s="1"/>
  <c r="D1165" i="1"/>
  <c r="C1165" i="1" s="1"/>
  <c r="D1164" i="1"/>
  <c r="C1164" i="1" s="1"/>
  <c r="D1163" i="1"/>
  <c r="C1163" i="1" s="1"/>
  <c r="D1162" i="1"/>
  <c r="C1162" i="1" s="1"/>
  <c r="D1161" i="1"/>
  <c r="C1161" i="1" s="1"/>
  <c r="D1160" i="1"/>
  <c r="C1160" i="1" s="1"/>
  <c r="D1159" i="1"/>
  <c r="C1159" i="1" s="1"/>
  <c r="D1158" i="1"/>
  <c r="C1158" i="1" s="1"/>
  <c r="D1157" i="1"/>
  <c r="C1157" i="1" s="1"/>
  <c r="D1156" i="1"/>
  <c r="C1156" i="1" s="1"/>
  <c r="D1151" i="1"/>
  <c r="C1151" i="1" s="1"/>
  <c r="D1150" i="1"/>
  <c r="C1150" i="1" s="1"/>
  <c r="D1149" i="1"/>
  <c r="C1149" i="1" s="1"/>
  <c r="D1148" i="1"/>
  <c r="C1148" i="1" s="1"/>
  <c r="D1147" i="1"/>
  <c r="C1147" i="1" s="1"/>
  <c r="D1145" i="1"/>
  <c r="C1145" i="1" s="1"/>
  <c r="D1142" i="1"/>
  <c r="C1142" i="1" s="1"/>
  <c r="D1141" i="1"/>
  <c r="C1141" i="1" s="1"/>
  <c r="D1140" i="1"/>
  <c r="C1140" i="1" s="1"/>
  <c r="D1133" i="1"/>
  <c r="C1133" i="1" s="1"/>
  <c r="D1132" i="1"/>
  <c r="C1132" i="1" s="1"/>
  <c r="D1131" i="1"/>
  <c r="C1131" i="1" s="1"/>
  <c r="D1130" i="1"/>
  <c r="C1130" i="1" s="1"/>
  <c r="D1129" i="1"/>
  <c r="C1129" i="1" s="1"/>
  <c r="D1127" i="1"/>
  <c r="C1127" i="1" s="1"/>
  <c r="D1125" i="1"/>
  <c r="C1125" i="1" s="1"/>
  <c r="D1124" i="1"/>
  <c r="C1124" i="1" s="1"/>
  <c r="D1123" i="1"/>
  <c r="C1123" i="1" s="1"/>
  <c r="D1122" i="1"/>
  <c r="C1122" i="1" s="1"/>
  <c r="D1121" i="1"/>
  <c r="C1121" i="1" s="1"/>
  <c r="D1120" i="1"/>
  <c r="C1120" i="1" s="1"/>
  <c r="D1119" i="1"/>
  <c r="C1119" i="1" s="1"/>
  <c r="D1118" i="1"/>
  <c r="C1118" i="1" s="1"/>
  <c r="D1117" i="1"/>
  <c r="C1117" i="1" s="1"/>
  <c r="D1116" i="1"/>
  <c r="C1116" i="1" s="1"/>
  <c r="D1115" i="1"/>
  <c r="C1115" i="1" s="1"/>
  <c r="D1114" i="1"/>
  <c r="C1114" i="1" s="1"/>
  <c r="D1112" i="1"/>
  <c r="C1112" i="1" s="1"/>
  <c r="D1111" i="1"/>
  <c r="C1111" i="1" s="1"/>
  <c r="D1110" i="1"/>
  <c r="C1110" i="1" s="1"/>
  <c r="D1109" i="1"/>
  <c r="C1109" i="1" s="1"/>
  <c r="D1106" i="1"/>
  <c r="C1106" i="1" s="1"/>
  <c r="D1105" i="1"/>
  <c r="C1105" i="1" s="1"/>
  <c r="D1101" i="1"/>
  <c r="C1101" i="1" s="1"/>
  <c r="D1099" i="1"/>
  <c r="C1099" i="1" s="1"/>
  <c r="D1097" i="1"/>
  <c r="C1097" i="1" s="1"/>
  <c r="D1096" i="1"/>
  <c r="C1096" i="1" s="1"/>
  <c r="D1094" i="1"/>
  <c r="C1094" i="1" s="1"/>
  <c r="D1093" i="1"/>
  <c r="C1093" i="1" s="1"/>
  <c r="D1090" i="1"/>
  <c r="C1090" i="1" s="1"/>
  <c r="D1089" i="1"/>
  <c r="C1089" i="1" s="1"/>
  <c r="D1088" i="1"/>
  <c r="C1088" i="1" s="1"/>
  <c r="D1087" i="1"/>
  <c r="C1087" i="1" s="1"/>
  <c r="D1086" i="1"/>
  <c r="C1086" i="1" s="1"/>
  <c r="D1085" i="1"/>
  <c r="C1085" i="1" s="1"/>
  <c r="D1084" i="1"/>
  <c r="C1084" i="1" s="1"/>
  <c r="E1083" i="1"/>
  <c r="E1175" i="1" s="1"/>
  <c r="D1083" i="1"/>
  <c r="D1080" i="1"/>
  <c r="C1080" i="1" s="1"/>
  <c r="D1074" i="1"/>
  <c r="C1074" i="1" s="1"/>
  <c r="E1072" i="1"/>
  <c r="E1081" i="1" s="1"/>
  <c r="D1063" i="1"/>
  <c r="C1063" i="1" s="1"/>
  <c r="D1062" i="1"/>
  <c r="C1062" i="1" s="1"/>
  <c r="D1060" i="1"/>
  <c r="C1060" i="1" s="1"/>
  <c r="D1058" i="1"/>
  <c r="C1058" i="1" s="1"/>
  <c r="D1056" i="1"/>
  <c r="C1056" i="1" s="1"/>
  <c r="D1055" i="1"/>
  <c r="C1055" i="1" s="1"/>
  <c r="E1021" i="1"/>
  <c r="E1024" i="1" s="1"/>
  <c r="E954" i="1"/>
  <c r="E1019" i="1" s="1"/>
  <c r="E926" i="1"/>
  <c r="C926" i="1" s="1"/>
  <c r="E925" i="1"/>
  <c r="C925" i="1" s="1"/>
  <c r="E924" i="1"/>
  <c r="C924" i="1" s="1"/>
  <c r="E923" i="1"/>
  <c r="C923" i="1" s="1"/>
  <c r="E922" i="1"/>
  <c r="C922" i="1" s="1"/>
  <c r="E921" i="1"/>
  <c r="C921" i="1" s="1"/>
  <c r="E920" i="1"/>
  <c r="C920" i="1" s="1"/>
  <c r="E919" i="1"/>
  <c r="C919" i="1" s="1"/>
  <c r="E918" i="1"/>
  <c r="C918" i="1" s="1"/>
  <c r="E917" i="1"/>
  <c r="C917" i="1" s="1"/>
  <c r="E916" i="1"/>
  <c r="C916" i="1" s="1"/>
  <c r="E915" i="1"/>
  <c r="C915" i="1" s="1"/>
  <c r="E914" i="1"/>
  <c r="C914" i="1" s="1"/>
  <c r="E913" i="1"/>
  <c r="C913" i="1" s="1"/>
  <c r="E912" i="1"/>
  <c r="C912" i="1" s="1"/>
  <c r="E911" i="1"/>
  <c r="C911" i="1" s="1"/>
  <c r="E910" i="1"/>
  <c r="C910" i="1" s="1"/>
  <c r="E909" i="1"/>
  <c r="C909" i="1" s="1"/>
  <c r="E908" i="1"/>
  <c r="C908" i="1" s="1"/>
  <c r="E907" i="1"/>
  <c r="C907" i="1" s="1"/>
  <c r="E906" i="1"/>
  <c r="C906" i="1" s="1"/>
  <c r="E905" i="1"/>
  <c r="C905" i="1" s="1"/>
  <c r="E904" i="1"/>
  <c r="C904" i="1" s="1"/>
  <c r="E903" i="1"/>
  <c r="C903" i="1" s="1"/>
  <c r="E902" i="1"/>
  <c r="C902" i="1" s="1"/>
  <c r="C899" i="1"/>
  <c r="E898" i="1"/>
  <c r="D866" i="1"/>
  <c r="C866" i="1" s="1"/>
  <c r="D864" i="1"/>
  <c r="C864" i="1" s="1"/>
  <c r="D860" i="1"/>
  <c r="C860" i="1" s="1"/>
  <c r="D859" i="1"/>
  <c r="C859" i="1" s="1"/>
  <c r="D858" i="1"/>
  <c r="C858" i="1" s="1"/>
  <c r="D856" i="1"/>
  <c r="C856" i="1" s="1"/>
  <c r="C846" i="1"/>
  <c r="D841" i="1"/>
  <c r="C841" i="1" s="1"/>
  <c r="D840" i="1"/>
  <c r="C840" i="1" s="1"/>
  <c r="D839" i="1"/>
  <c r="C839" i="1" s="1"/>
  <c r="D832" i="1"/>
  <c r="C832" i="1" s="1"/>
  <c r="D830" i="1"/>
  <c r="C830" i="1" s="1"/>
  <c r="D829" i="1"/>
  <c r="C829" i="1" s="1"/>
  <c r="D828" i="1"/>
  <c r="C828" i="1" s="1"/>
  <c r="D827" i="1"/>
  <c r="C827" i="1" s="1"/>
  <c r="E826" i="1"/>
  <c r="E843" i="1" s="1"/>
  <c r="D826" i="1"/>
  <c r="D824" i="1"/>
  <c r="E820" i="1"/>
  <c r="E824" i="1" s="1"/>
  <c r="D816" i="1"/>
  <c r="E813" i="1"/>
  <c r="E816" i="1" s="1"/>
  <c r="E807" i="1"/>
  <c r="E811" i="1" s="1"/>
  <c r="C811" i="1" s="1"/>
  <c r="D800" i="1"/>
  <c r="C800" i="1" s="1"/>
  <c r="D787" i="1"/>
  <c r="E775" i="1"/>
  <c r="E787" i="1" s="1"/>
  <c r="D771" i="1"/>
  <c r="C771" i="1" s="1"/>
  <c r="D770" i="1"/>
  <c r="C770" i="1" s="1"/>
  <c r="D768" i="1"/>
  <c r="C768" i="1" s="1"/>
  <c r="D762" i="1"/>
  <c r="C762" i="1" s="1"/>
  <c r="D761" i="1"/>
  <c r="C761" i="1" s="1"/>
  <c r="D760" i="1"/>
  <c r="C760" i="1" s="1"/>
  <c r="D759" i="1"/>
  <c r="C759" i="1" s="1"/>
  <c r="D758" i="1"/>
  <c r="C758" i="1" s="1"/>
  <c r="D757" i="1"/>
  <c r="C757" i="1" s="1"/>
  <c r="D755" i="1"/>
  <c r="C755" i="1" s="1"/>
  <c r="D752" i="1"/>
  <c r="C752" i="1" s="1"/>
  <c r="D751" i="1"/>
  <c r="C751" i="1" s="1"/>
  <c r="D748" i="1"/>
  <c r="C748" i="1" s="1"/>
  <c r="D747" i="1"/>
  <c r="C747" i="1" s="1"/>
  <c r="D746" i="1"/>
  <c r="C746" i="1" s="1"/>
  <c r="D745" i="1"/>
  <c r="C745" i="1" s="1"/>
  <c r="D742" i="1"/>
  <c r="C742" i="1" s="1"/>
  <c r="D741" i="1"/>
  <c r="C741" i="1" s="1"/>
  <c r="D740" i="1"/>
  <c r="C740" i="1" s="1"/>
  <c r="D739" i="1"/>
  <c r="C739" i="1" s="1"/>
  <c r="D738" i="1"/>
  <c r="C738" i="1" s="1"/>
  <c r="D737" i="1"/>
  <c r="C737" i="1" s="1"/>
  <c r="D736" i="1"/>
  <c r="C736" i="1" s="1"/>
  <c r="D735" i="1"/>
  <c r="C735" i="1" s="1"/>
  <c r="D733" i="1"/>
  <c r="C733" i="1" s="1"/>
  <c r="D732" i="1"/>
  <c r="C732" i="1" s="1"/>
  <c r="D731" i="1"/>
  <c r="C731" i="1" s="1"/>
  <c r="D730" i="1"/>
  <c r="C730" i="1" s="1"/>
  <c r="D729" i="1"/>
  <c r="C729" i="1" s="1"/>
  <c r="D728" i="1"/>
  <c r="C728" i="1" s="1"/>
  <c r="D727" i="1"/>
  <c r="C727" i="1" s="1"/>
  <c r="D724" i="1"/>
  <c r="C724" i="1" s="1"/>
  <c r="D722" i="1"/>
  <c r="C722" i="1" s="1"/>
  <c r="D721" i="1"/>
  <c r="C721" i="1" s="1"/>
  <c r="D720" i="1"/>
  <c r="C720" i="1" s="1"/>
  <c r="D718" i="1"/>
  <c r="C718" i="1" s="1"/>
  <c r="D717" i="1"/>
  <c r="C717" i="1" s="1"/>
  <c r="D715" i="1"/>
  <c r="C715" i="1" s="1"/>
  <c r="D713" i="1"/>
  <c r="C713" i="1" s="1"/>
  <c r="E712" i="1"/>
  <c r="E773" i="1" s="1"/>
  <c r="D712" i="1"/>
  <c r="D695" i="1"/>
  <c r="C695" i="1" s="1"/>
  <c r="D686" i="1"/>
  <c r="C686" i="1" s="1"/>
  <c r="C692" i="1" s="1"/>
  <c r="D676" i="1"/>
  <c r="C676" i="1" s="1"/>
  <c r="D675" i="1"/>
  <c r="C675" i="1" s="1"/>
  <c r="D637" i="1"/>
  <c r="C637" i="1" s="1"/>
  <c r="D635" i="1"/>
  <c r="C635" i="1" s="1"/>
  <c r="D634" i="1"/>
  <c r="C634" i="1" s="1"/>
  <c r="D633" i="1"/>
  <c r="C633" i="1" s="1"/>
  <c r="D632" i="1"/>
  <c r="C632" i="1" s="1"/>
  <c r="D629" i="1"/>
  <c r="C629" i="1" s="1"/>
  <c r="D628" i="1"/>
  <c r="C628" i="1" s="1"/>
  <c r="D627" i="1"/>
  <c r="C627" i="1" s="1"/>
  <c r="D626" i="1"/>
  <c r="D621" i="1"/>
  <c r="C621" i="1" s="1"/>
  <c r="D620" i="1"/>
  <c r="C620" i="1" s="1"/>
  <c r="D619" i="1"/>
  <c r="C619" i="1" s="1"/>
  <c r="D618" i="1"/>
  <c r="C618" i="1" s="1"/>
  <c r="D617" i="1"/>
  <c r="C617" i="1" s="1"/>
  <c r="D616" i="1"/>
  <c r="C616" i="1" s="1"/>
  <c r="D615" i="1"/>
  <c r="C615" i="1" s="1"/>
  <c r="D564" i="1"/>
  <c r="E554" i="1"/>
  <c r="C554" i="1" s="1"/>
  <c r="E553" i="1"/>
  <c r="C553" i="1" s="1"/>
  <c r="E552" i="1"/>
  <c r="C552" i="1" s="1"/>
  <c r="E551" i="1"/>
  <c r="C551" i="1" s="1"/>
  <c r="E550" i="1"/>
  <c r="C550" i="1" s="1"/>
  <c r="E549" i="1"/>
  <c r="C549" i="1" s="1"/>
  <c r="E548" i="1"/>
  <c r="C548" i="1" s="1"/>
  <c r="E547" i="1"/>
  <c r="C547" i="1" s="1"/>
  <c r="E546" i="1"/>
  <c r="C546" i="1" s="1"/>
  <c r="E545" i="1"/>
  <c r="D545" i="1"/>
  <c r="E544" i="1"/>
  <c r="D544" i="1"/>
  <c r="E543" i="1"/>
  <c r="D543" i="1"/>
  <c r="E542" i="1"/>
  <c r="C542" i="1" s="1"/>
  <c r="E541" i="1"/>
  <c r="C541" i="1" s="1"/>
  <c r="E540" i="1"/>
  <c r="C540" i="1" s="1"/>
  <c r="E539" i="1"/>
  <c r="C539" i="1" s="1"/>
  <c r="E538" i="1"/>
  <c r="C538" i="1" s="1"/>
  <c r="E537" i="1"/>
  <c r="C537" i="1" s="1"/>
  <c r="E536" i="1"/>
  <c r="C536" i="1" s="1"/>
  <c r="E535" i="1"/>
  <c r="C535" i="1" s="1"/>
  <c r="E534" i="1"/>
  <c r="C534" i="1" s="1"/>
  <c r="E533" i="1"/>
  <c r="C533" i="1" s="1"/>
  <c r="E532" i="1"/>
  <c r="C532" i="1" s="1"/>
  <c r="E531" i="1"/>
  <c r="C531" i="1" s="1"/>
  <c r="E530" i="1"/>
  <c r="C530" i="1" s="1"/>
  <c r="C528" i="1"/>
  <c r="E527" i="1"/>
  <c r="D525" i="1"/>
  <c r="E514" i="1"/>
  <c r="E525" i="1" s="1"/>
  <c r="D511" i="1"/>
  <c r="C511" i="1" s="1"/>
  <c r="D510" i="1"/>
  <c r="C510" i="1" s="1"/>
  <c r="D508" i="1"/>
  <c r="C508" i="1" s="1"/>
  <c r="D507" i="1"/>
  <c r="C507" i="1" s="1"/>
  <c r="D504" i="1"/>
  <c r="C504" i="1" s="1"/>
  <c r="D503" i="1"/>
  <c r="C503" i="1" s="1"/>
  <c r="E502" i="1"/>
  <c r="E512" i="1" s="1"/>
  <c r="D502" i="1"/>
  <c r="D500" i="1"/>
  <c r="C500" i="1" s="1"/>
  <c r="E495" i="1"/>
  <c r="D495" i="1"/>
  <c r="E493" i="1"/>
  <c r="C493" i="1" s="1"/>
  <c r="E492" i="1"/>
  <c r="C492" i="1" s="1"/>
  <c r="E491" i="1"/>
  <c r="C491" i="1" s="1"/>
  <c r="E489" i="1"/>
  <c r="C489" i="1" s="1"/>
  <c r="E488" i="1"/>
  <c r="C488" i="1" s="1"/>
  <c r="E487" i="1"/>
  <c r="C487" i="1" s="1"/>
  <c r="E486" i="1"/>
  <c r="C486" i="1" s="1"/>
  <c r="E485" i="1"/>
  <c r="C485" i="1" s="1"/>
  <c r="E484" i="1"/>
  <c r="C484" i="1" s="1"/>
  <c r="E483" i="1"/>
  <c r="C483" i="1" s="1"/>
  <c r="E482" i="1"/>
  <c r="D482" i="1"/>
  <c r="E481" i="1"/>
  <c r="E471" i="1"/>
  <c r="C471" i="1" s="1"/>
  <c r="E470" i="1"/>
  <c r="D470" i="1"/>
  <c r="E469" i="1"/>
  <c r="E468" i="1"/>
  <c r="D468" i="1"/>
  <c r="E467" i="1"/>
  <c r="C467" i="1" s="1"/>
  <c r="E465" i="1"/>
  <c r="C465" i="1" s="1"/>
  <c r="E463" i="1"/>
  <c r="C463" i="1" s="1"/>
  <c r="E462" i="1"/>
  <c r="C462" i="1" s="1"/>
  <c r="E461" i="1"/>
  <c r="C461" i="1" s="1"/>
  <c r="E460" i="1"/>
  <c r="D460" i="1"/>
  <c r="E455" i="1"/>
  <c r="C455" i="1" s="1"/>
  <c r="E454" i="1"/>
  <c r="D454" i="1"/>
  <c r="E452" i="1"/>
  <c r="D452" i="1"/>
  <c r="E451" i="1"/>
  <c r="D451" i="1"/>
  <c r="E450" i="1"/>
  <c r="D450" i="1"/>
  <c r="E449" i="1"/>
  <c r="C449" i="1" s="1"/>
  <c r="E448" i="1"/>
  <c r="C448" i="1" s="1"/>
  <c r="E447" i="1"/>
  <c r="C447" i="1" s="1"/>
  <c r="E446" i="1"/>
  <c r="C446" i="1" s="1"/>
  <c r="E445" i="1"/>
  <c r="C444" i="1"/>
  <c r="C441" i="1"/>
  <c r="E440" i="1"/>
  <c r="D440" i="1"/>
  <c r="E439" i="1"/>
  <c r="D439" i="1"/>
  <c r="E438" i="1"/>
  <c r="C438" i="1" s="1"/>
  <c r="D435" i="1"/>
  <c r="E434" i="1"/>
  <c r="D434" i="1"/>
  <c r="E433" i="1"/>
  <c r="D433" i="1"/>
  <c r="D432" i="1"/>
  <c r="C432" i="1" s="1"/>
  <c r="D430" i="1"/>
  <c r="C430" i="1" s="1"/>
  <c r="D427" i="1"/>
  <c r="D426" i="1"/>
  <c r="E424" i="1"/>
  <c r="D424" i="1"/>
  <c r="E418" i="1"/>
  <c r="D418" i="1"/>
  <c r="E417" i="1"/>
  <c r="E414" i="1"/>
  <c r="C414" i="1" s="1"/>
  <c r="E413" i="1"/>
  <c r="C413" i="1" s="1"/>
  <c r="E412" i="1"/>
  <c r="C412" i="1" s="1"/>
  <c r="E410" i="1"/>
  <c r="C410" i="1" s="1"/>
  <c r="E409" i="1"/>
  <c r="C409" i="1" s="1"/>
  <c r="E408" i="1"/>
  <c r="C408" i="1" s="1"/>
  <c r="E407" i="1"/>
  <c r="C407" i="1" s="1"/>
  <c r="E406" i="1"/>
  <c r="C406" i="1" s="1"/>
  <c r="E402" i="1"/>
  <c r="C402" i="1" s="1"/>
  <c r="E401" i="1"/>
  <c r="E396" i="1"/>
  <c r="D396" i="1"/>
  <c r="C394" i="1"/>
  <c r="E384" i="1"/>
  <c r="D384" i="1"/>
  <c r="E383" i="1"/>
  <c r="D383" i="1"/>
  <c r="C364" i="1"/>
  <c r="E357" i="1"/>
  <c r="E356" i="1"/>
  <c r="C356" i="1" s="1"/>
  <c r="E351" i="1"/>
  <c r="C351" i="1" s="1"/>
  <c r="E349" i="1"/>
  <c r="C349" i="1" s="1"/>
  <c r="E344" i="1"/>
  <c r="C344" i="1" s="1"/>
  <c r="E343" i="1"/>
  <c r="C343" i="1" s="1"/>
  <c r="E338" i="1"/>
  <c r="D338" i="1"/>
  <c r="E336" i="1"/>
  <c r="C336" i="1" s="1"/>
  <c r="E334" i="1"/>
  <c r="C334" i="1" s="1"/>
  <c r="E333" i="1"/>
  <c r="C333" i="1" s="1"/>
  <c r="E330" i="1"/>
  <c r="D330" i="1"/>
  <c r="E329" i="1"/>
  <c r="D329" i="1"/>
  <c r="E328" i="1"/>
  <c r="D328" i="1"/>
  <c r="E327" i="1"/>
  <c r="D327" i="1"/>
  <c r="E321" i="1"/>
  <c r="D321" i="1"/>
  <c r="E318" i="1"/>
  <c r="D318" i="1"/>
  <c r="E315" i="1"/>
  <c r="D315" i="1"/>
  <c r="E312" i="1"/>
  <c r="D312" i="1"/>
  <c r="E309" i="1"/>
  <c r="C309" i="1" s="1"/>
  <c r="E308" i="1"/>
  <c r="C308" i="1" s="1"/>
  <c r="E304" i="1"/>
  <c r="C304" i="1" s="1"/>
  <c r="E300" i="1"/>
  <c r="C300" i="1" s="1"/>
  <c r="E299" i="1"/>
  <c r="C299" i="1" s="1"/>
  <c r="E291" i="1"/>
  <c r="D287" i="1"/>
  <c r="E286" i="1"/>
  <c r="D286" i="1"/>
  <c r="E283" i="1"/>
  <c r="C283" i="1" s="1"/>
  <c r="E282" i="1"/>
  <c r="C282" i="1" s="1"/>
  <c r="E281" i="1"/>
  <c r="D281" i="1"/>
  <c r="E280" i="1"/>
  <c r="C280" i="1" s="1"/>
  <c r="E279" i="1"/>
  <c r="C279" i="1" s="1"/>
  <c r="E274" i="1"/>
  <c r="C274" i="1" s="1"/>
  <c r="E273" i="1"/>
  <c r="D273" i="1"/>
  <c r="E271" i="1"/>
  <c r="D271" i="1"/>
  <c r="D269" i="1"/>
  <c r="E268" i="1"/>
  <c r="C268" i="1" s="1"/>
  <c r="E267" i="1"/>
  <c r="C267" i="1" s="1"/>
  <c r="E266" i="1"/>
  <c r="C266" i="1" s="1"/>
  <c r="E265" i="1"/>
  <c r="E674" i="1"/>
  <c r="E677" i="1" s="1"/>
  <c r="D674" i="1"/>
  <c r="E256" i="1"/>
  <c r="C256" i="1" s="1"/>
  <c r="E255" i="1"/>
  <c r="D255" i="1"/>
  <c r="E254" i="1"/>
  <c r="C254" i="1" s="1"/>
  <c r="C253" i="1"/>
  <c r="E252" i="1"/>
  <c r="C252" i="1" s="1"/>
  <c r="E251" i="1"/>
  <c r="E246" i="1"/>
  <c r="E249" i="1" s="1"/>
  <c r="D244" i="1"/>
  <c r="E243" i="1"/>
  <c r="C243" i="1" s="1"/>
  <c r="E242" i="1"/>
  <c r="D240" i="1"/>
  <c r="E239" i="1"/>
  <c r="C239" i="1" s="1"/>
  <c r="E238" i="1"/>
  <c r="C238" i="1" s="1"/>
  <c r="E235" i="1"/>
  <c r="C235" i="1" s="1"/>
  <c r="E234" i="1"/>
  <c r="C234" i="1" s="1"/>
  <c r="E233" i="1"/>
  <c r="C233" i="1" s="1"/>
  <c r="E232" i="1"/>
  <c r="C232" i="1" s="1"/>
  <c r="E231" i="1"/>
  <c r="E228" i="1"/>
  <c r="C228" i="1" s="1"/>
  <c r="E227" i="1"/>
  <c r="C227" i="1" s="1"/>
  <c r="E226" i="1"/>
  <c r="C226" i="1" s="1"/>
  <c r="E225" i="1"/>
  <c r="C225" i="1" s="1"/>
  <c r="E224" i="1"/>
  <c r="E220" i="1"/>
  <c r="C220" i="1" s="1"/>
  <c r="E219" i="1"/>
  <c r="C219" i="1" s="1"/>
  <c r="E218" i="1"/>
  <c r="C218" i="1" s="1"/>
  <c r="E217" i="1"/>
  <c r="D217" i="1"/>
  <c r="E216" i="1"/>
  <c r="C216" i="1" s="1"/>
  <c r="E209" i="1"/>
  <c r="D209" i="1"/>
  <c r="C206" i="1"/>
  <c r="E197" i="1"/>
  <c r="C197" i="1" s="1"/>
  <c r="E192" i="1"/>
  <c r="C192" i="1" s="1"/>
  <c r="E191" i="1"/>
  <c r="C191" i="1" s="1"/>
  <c r="E186" i="1"/>
  <c r="C186" i="1" s="1"/>
  <c r="E185" i="1"/>
  <c r="D185" i="1"/>
  <c r="E174" i="1"/>
  <c r="C174" i="1" s="1"/>
  <c r="C168" i="1"/>
  <c r="E166" i="1"/>
  <c r="D164" i="1"/>
  <c r="E163" i="1"/>
  <c r="C163" i="1" s="1"/>
  <c r="E162" i="1"/>
  <c r="C162" i="1" s="1"/>
  <c r="E161" i="1"/>
  <c r="C161" i="1" s="1"/>
  <c r="E160" i="1"/>
  <c r="C160" i="1" s="1"/>
  <c r="E159" i="1"/>
  <c r="C159" i="1" s="1"/>
  <c r="E158" i="1"/>
  <c r="C158" i="1" s="1"/>
  <c r="E157" i="1"/>
  <c r="E150" i="1"/>
  <c r="E148" i="1"/>
  <c r="C148" i="1" s="1"/>
  <c r="E147" i="1"/>
  <c r="D147" i="1"/>
  <c r="C140" i="1"/>
  <c r="E138" i="1"/>
  <c r="C138" i="1" s="1"/>
  <c r="D137" i="1"/>
  <c r="C137" i="1" s="1"/>
  <c r="D136" i="1"/>
  <c r="C136" i="1" s="1"/>
  <c r="D135" i="1"/>
  <c r="C135" i="1" s="1"/>
  <c r="D134" i="1"/>
  <c r="C134" i="1" s="1"/>
  <c r="E133" i="1"/>
  <c r="D133" i="1"/>
  <c r="E132" i="1"/>
  <c r="D132" i="1"/>
  <c r="E131" i="1"/>
  <c r="D131" i="1"/>
  <c r="D130" i="1"/>
  <c r="C130" i="1" s="1"/>
  <c r="E129" i="1"/>
  <c r="D129" i="1"/>
  <c r="E128" i="1"/>
  <c r="D128" i="1"/>
  <c r="E127" i="1"/>
  <c r="C127" i="1" s="1"/>
  <c r="E126" i="1"/>
  <c r="C126" i="1" s="1"/>
  <c r="E115" i="1"/>
  <c r="C93" i="1"/>
  <c r="E92" i="1"/>
  <c r="C92" i="1" s="1"/>
  <c r="E89" i="1"/>
  <c r="C89" i="1" s="1"/>
  <c r="E86" i="1"/>
  <c r="C86" i="1" s="1"/>
  <c r="E85" i="1"/>
  <c r="C85" i="1" s="1"/>
  <c r="C84" i="1"/>
  <c r="E83" i="1"/>
  <c r="C83" i="1" s="1"/>
  <c r="E78" i="1"/>
  <c r="C78" i="1" s="1"/>
  <c r="E74" i="1"/>
  <c r="E62" i="1"/>
  <c r="C62" i="1" s="1"/>
  <c r="E61" i="1"/>
  <c r="C61" i="1" s="1"/>
  <c r="E60" i="1"/>
  <c r="C60" i="1" s="1"/>
  <c r="E59" i="1"/>
  <c r="C59" i="1" s="1"/>
  <c r="E58" i="1"/>
  <c r="C58" i="1" s="1"/>
  <c r="E57" i="1"/>
  <c r="E54" i="1"/>
  <c r="C54" i="1" s="1"/>
  <c r="E42" i="1"/>
  <c r="C42" i="1" s="1"/>
  <c r="E41" i="1"/>
  <c r="C41" i="1" s="1"/>
  <c r="E39" i="1"/>
  <c r="C39" i="1" s="1"/>
  <c r="E35" i="1"/>
  <c r="E32" i="1"/>
  <c r="C32" i="1" s="1"/>
  <c r="E31" i="1"/>
  <c r="C31" i="1" s="1"/>
  <c r="E30" i="1"/>
  <c r="E26" i="1"/>
  <c r="D26" i="1"/>
  <c r="E25" i="1"/>
  <c r="C25" i="1" s="1"/>
  <c r="E24" i="1"/>
  <c r="C24" i="1" s="1"/>
  <c r="E23" i="1"/>
  <c r="C23" i="1" s="1"/>
  <c r="E22" i="1"/>
  <c r="C22" i="1" s="1"/>
  <c r="E21" i="1"/>
  <c r="C21" i="1" s="1"/>
  <c r="E20" i="1"/>
  <c r="C20" i="1" s="1"/>
  <c r="E19" i="1"/>
  <c r="C19" i="1" s="1"/>
  <c r="E18" i="1"/>
  <c r="C18" i="1" s="1"/>
  <c r="E17" i="1"/>
  <c r="D15" i="1"/>
  <c r="E14" i="1"/>
  <c r="C14" i="1" s="1"/>
  <c r="E13" i="1"/>
  <c r="C13" i="1" s="1"/>
  <c r="E12" i="1"/>
  <c r="C12" i="1" s="1"/>
  <c r="E11" i="1"/>
  <c r="E229" i="1" l="1"/>
  <c r="E421" i="1"/>
  <c r="E33" i="1"/>
  <c r="C33" i="1" s="1"/>
  <c r="E64" i="1"/>
  <c r="C64" i="1" s="1"/>
  <c r="E244" i="1"/>
  <c r="C244" i="1" s="1"/>
  <c r="C11" i="1"/>
  <c r="E15" i="1"/>
  <c r="C15" i="1" s="1"/>
  <c r="E164" i="1"/>
  <c r="C164" i="1" s="1"/>
  <c r="E222" i="1"/>
  <c r="E415" i="1"/>
  <c r="E289" i="1"/>
  <c r="E496" i="1"/>
  <c r="E263" i="1"/>
  <c r="E927" i="1"/>
  <c r="E55" i="1"/>
  <c r="E269" i="1"/>
  <c r="C269" i="1" s="1"/>
  <c r="E555" i="1"/>
  <c r="E27" i="1"/>
  <c r="E442" i="1"/>
  <c r="E472" i="1"/>
  <c r="C150" i="1"/>
  <c r="E155" i="1"/>
  <c r="E240" i="1"/>
  <c r="C240" i="1" s="1"/>
  <c r="E399" i="1"/>
  <c r="E456" i="1"/>
  <c r="D773" i="1"/>
  <c r="C626" i="1"/>
  <c r="D456" i="1"/>
  <c r="D399" i="1"/>
  <c r="C468" i="1"/>
  <c r="C470" i="1"/>
  <c r="C495" i="1"/>
  <c r="C543" i="1"/>
  <c r="C545" i="1"/>
  <c r="C482" i="1"/>
  <c r="C469" i="1"/>
  <c r="C544" i="1"/>
  <c r="D289" i="1"/>
  <c r="C824" i="1"/>
  <c r="C1024" i="1"/>
  <c r="C1189" i="1"/>
  <c r="C1177" i="1"/>
  <c r="C564" i="1"/>
  <c r="C525" i="1"/>
  <c r="C1019" i="1"/>
  <c r="C787" i="1"/>
  <c r="C816" i="1"/>
  <c r="C1035" i="1"/>
  <c r="C1050" i="1"/>
  <c r="C445" i="1"/>
  <c r="D155" i="1"/>
  <c r="C30" i="1"/>
  <c r="C131" i="1"/>
  <c r="C210" i="1"/>
  <c r="C44" i="1"/>
  <c r="C129" i="1"/>
  <c r="D222" i="1"/>
  <c r="C185" i="1"/>
  <c r="C157" i="1"/>
  <c r="C209" i="1"/>
  <c r="C217" i="1"/>
  <c r="C49" i="1"/>
  <c r="C133" i="1"/>
  <c r="C26" i="1"/>
  <c r="C74" i="1"/>
  <c r="C132" i="1"/>
  <c r="C147" i="1"/>
  <c r="C48" i="1"/>
  <c r="C115" i="1"/>
  <c r="C128" i="1"/>
  <c r="C327" i="1"/>
  <c r="C315" i="1"/>
  <c r="C321" i="1"/>
  <c r="C328" i="1"/>
  <c r="C357" i="1"/>
  <c r="C424" i="1"/>
  <c r="C427" i="1"/>
  <c r="C434" i="1"/>
  <c r="C450" i="1"/>
  <c r="D1070" i="1"/>
  <c r="C1070" i="1" s="1"/>
  <c r="D1194" i="1"/>
  <c r="C820" i="1"/>
  <c r="C384" i="1"/>
  <c r="C440" i="1"/>
  <c r="C207" i="1"/>
  <c r="C330" i="1"/>
  <c r="C383" i="1"/>
  <c r="C439" i="1"/>
  <c r="C527" i="1"/>
  <c r="D804" i="1"/>
  <c r="C804" i="1" s="1"/>
  <c r="C813" i="1"/>
  <c r="C199" i="1"/>
  <c r="D692" i="1"/>
  <c r="C401" i="1"/>
  <c r="C310" i="1"/>
  <c r="C417" i="1"/>
  <c r="D421" i="1"/>
  <c r="C418" i="1"/>
  <c r="C291" i="1"/>
  <c r="C312" i="1"/>
  <c r="C318" i="1"/>
  <c r="C329" i="1"/>
  <c r="C338" i="1"/>
  <c r="C363" i="1"/>
  <c r="C396" i="1"/>
  <c r="C426" i="1"/>
  <c r="C428" i="1"/>
  <c r="C433" i="1"/>
  <c r="C435" i="1"/>
  <c r="C451" i="1"/>
  <c r="C452" i="1"/>
  <c r="C454" i="1"/>
  <c r="C281" i="1"/>
  <c r="C286" i="1"/>
  <c r="C287" i="1"/>
  <c r="C255" i="1"/>
  <c r="C273" i="1"/>
  <c r="C246" i="1"/>
  <c r="C257" i="1"/>
  <c r="C261" i="1"/>
  <c r="C265" i="1"/>
  <c r="C231" i="1"/>
  <c r="C242" i="1"/>
  <c r="C674" i="1"/>
  <c r="C258" i="1"/>
  <c r="C260" i="1"/>
  <c r="C262" i="1"/>
  <c r="D229" i="1"/>
  <c r="C17" i="1"/>
  <c r="C35" i="1"/>
  <c r="C166" i="1"/>
  <c r="D55" i="1"/>
  <c r="C1083" i="1"/>
  <c r="C1175" i="1" s="1"/>
  <c r="C826" i="1"/>
  <c r="A7" i="1"/>
  <c r="D496" i="1"/>
  <c r="C460" i="1"/>
  <c r="D472" i="1"/>
  <c r="D639" i="1"/>
  <c r="C502" i="1"/>
  <c r="D707" i="1"/>
  <c r="C707" i="1" s="1"/>
  <c r="D869" i="1"/>
  <c r="C869" i="1" s="1"/>
  <c r="C425" i="1"/>
  <c r="C251" i="1"/>
  <c r="D555" i="1"/>
  <c r="D677" i="1"/>
  <c r="C677" i="1" s="1"/>
  <c r="C224" i="1"/>
  <c r="C271" i="1"/>
  <c r="D442" i="1"/>
  <c r="D512" i="1"/>
  <c r="C512" i="1" s="1"/>
  <c r="D27" i="1"/>
  <c r="C57" i="1"/>
  <c r="D263" i="1"/>
  <c r="C481" i="1"/>
  <c r="C514" i="1"/>
  <c r="C807" i="1"/>
  <c r="D1175" i="1"/>
  <c r="D1209" i="1"/>
  <c r="C1209" i="1" s="1"/>
  <c r="C712" i="1"/>
  <c r="C773" i="1" s="1"/>
  <c r="C775" i="1"/>
  <c r="D1081" i="1"/>
  <c r="C1081" i="1" s="1"/>
  <c r="D843" i="1"/>
  <c r="C843" i="1" s="1"/>
  <c r="C898" i="1"/>
  <c r="C1072" i="1"/>
  <c r="D1187" i="1"/>
  <c r="C1187" i="1" s="1"/>
  <c r="C1200" i="1"/>
  <c r="C289" i="1" l="1"/>
  <c r="C442" i="1"/>
  <c r="C399" i="1"/>
  <c r="C927" i="1"/>
  <c r="D9" i="1"/>
  <c r="D458" i="1"/>
  <c r="E458" i="1"/>
  <c r="E9" i="1"/>
  <c r="C639" i="1"/>
  <c r="C1194" i="1"/>
  <c r="C415" i="1"/>
  <c r="C555" i="1"/>
  <c r="C496" i="1"/>
  <c r="C472" i="1"/>
  <c r="C222" i="1"/>
  <c r="C456" i="1"/>
  <c r="C155" i="1"/>
  <c r="C229" i="1"/>
  <c r="C263" i="1"/>
  <c r="C421" i="1"/>
  <c r="C27" i="1"/>
  <c r="C55" i="1"/>
  <c r="C458" i="1" l="1"/>
  <c r="C1196" i="1"/>
  <c r="C954" i="1" l="1"/>
  <c r="C1021" i="1" l="1"/>
  <c r="C1026" i="1" l="1"/>
  <c r="C1041" i="1" l="1"/>
  <c r="C249" i="1" l="1"/>
  <c r="C9" i="1" l="1"/>
  <c r="D818" i="1"/>
  <c r="D7" i="1" s="1"/>
  <c r="Q818" i="1"/>
  <c r="Q7" i="1" s="1"/>
  <c r="O818" i="1"/>
  <c r="O7" i="1" s="1"/>
  <c r="H818" i="1"/>
  <c r="H7" i="1" s="1"/>
  <c r="J818" i="1"/>
  <c r="J7" i="1" s="1"/>
  <c r="F818" i="1"/>
  <c r="F7" i="1" s="1"/>
  <c r="S818" i="1"/>
  <c r="S7" i="1" s="1"/>
  <c r="P818" i="1"/>
  <c r="P7" i="1" s="1"/>
  <c r="I818" i="1"/>
  <c r="I7" i="1" s="1"/>
  <c r="M818" i="1"/>
  <c r="M7" i="1" s="1"/>
  <c r="R818" i="1"/>
  <c r="R7" i="1" s="1"/>
  <c r="L818" i="1"/>
  <c r="L7" i="1" s="1"/>
  <c r="K818" i="1"/>
  <c r="K7" i="1" s="1"/>
  <c r="G818" i="1"/>
  <c r="G7" i="1" s="1"/>
  <c r="E818" i="1"/>
  <c r="E7" i="1" s="1"/>
  <c r="C1198" i="1"/>
  <c r="C818" i="1" s="1"/>
  <c r="C7" i="1" l="1"/>
</calcChain>
</file>

<file path=xl/sharedStrings.xml><?xml version="1.0" encoding="utf-8"?>
<sst xmlns="http://schemas.openxmlformats.org/spreadsheetml/2006/main" count="2570" uniqueCount="1562">
  <si>
    <t>№ п/п</t>
  </si>
  <si>
    <t>Адрес МКД</t>
  </si>
  <si>
    <t>Стоимость капитального ремонта 
ВСЕГО</t>
  </si>
  <si>
    <t>Осуществление строительного контроля</t>
  </si>
  <si>
    <t>Разработка проектной документации</t>
  </si>
  <si>
    <t>Виды, установленные ч.1 ст.166 Жилищного Кодекса РФ</t>
  </si>
  <si>
    <t>ремонт, замена, модернизация лифтов, ремонт лифтовых шахт, машинных и блочных помещений</t>
  </si>
  <si>
    <t>ремонт крыши</t>
  </si>
  <si>
    <t>ремонт подвальных помещений</t>
  </si>
  <si>
    <t>ремонт фасада</t>
  </si>
  <si>
    <t>ремонт фундамента</t>
  </si>
  <si>
    <t>электроснабжение</t>
  </si>
  <si>
    <t>теплоснабжение</t>
  </si>
  <si>
    <t>горячее водоснабжение</t>
  </si>
  <si>
    <t>холодное водоснабжение</t>
  </si>
  <si>
    <t>водоотведение</t>
  </si>
  <si>
    <t>газоснабжение</t>
  </si>
  <si>
    <t>руб.</t>
  </si>
  <si>
    <t>ед.</t>
  </si>
  <si>
    <t>Белоярский муниципальный район</t>
  </si>
  <si>
    <t>Городской округ Когалым</t>
  </si>
  <si>
    <t>Кондинский муниципальный район</t>
  </si>
  <si>
    <t>Городской округ Лангепас</t>
  </si>
  <si>
    <t>Городской округ Мегион</t>
  </si>
  <si>
    <t>Городской округ Нефтеюганск</t>
  </si>
  <si>
    <t>Нефтеюганский муниципальный район</t>
  </si>
  <si>
    <t>Городской округ Нижневартовск</t>
  </si>
  <si>
    <t>Нижневартовский муниципальный район</t>
  </si>
  <si>
    <t>Городской округ Нягань</t>
  </si>
  <si>
    <t>Октябрьский муниципальный район</t>
  </si>
  <si>
    <t>Городской округ Покачи</t>
  </si>
  <si>
    <t>Городской округ Пыть-Ях</t>
  </si>
  <si>
    <t>Городской округ Радужный</t>
  </si>
  <si>
    <t>Советский муниципальный район</t>
  </si>
  <si>
    <t>Городской округ Сургут</t>
  </si>
  <si>
    <t>Сургутский муниципальный район</t>
  </si>
  <si>
    <t>Городской округ Урай</t>
  </si>
  <si>
    <t xml:space="preserve">Городской округ Ханты-Мансийск </t>
  </si>
  <si>
    <t>Городской округ Югорск</t>
  </si>
  <si>
    <t>Городской округ Ханты-Мансийск</t>
  </si>
  <si>
    <t>2027 год</t>
  </si>
  <si>
    <t>2028 год</t>
  </si>
  <si>
    <t>8</t>
  </si>
  <si>
    <t>12</t>
  </si>
  <si>
    <t>15</t>
  </si>
  <si>
    <t>17</t>
  </si>
  <si>
    <t>1</t>
  </si>
  <si>
    <t>г. Нижневартовск, б-р. Комсомольский, д. 14А</t>
  </si>
  <si>
    <t>2</t>
  </si>
  <si>
    <t>г. Нижневартовск, пр-кт. Победы, д. 5</t>
  </si>
  <si>
    <t>3</t>
  </si>
  <si>
    <t>г. Нижневартовск, проезд Заозёрный, д. 16Б</t>
  </si>
  <si>
    <t>4</t>
  </si>
  <si>
    <t>г. Нижневартовск, ул. 60 лет Октября, д. 49</t>
  </si>
  <si>
    <t>5</t>
  </si>
  <si>
    <t>г. Нижневартовск, ул. Интернациональная, д. 43</t>
  </si>
  <si>
    <t>6</t>
  </si>
  <si>
    <t>г. Нижневартовск, ул. Ленина, д. 38А</t>
  </si>
  <si>
    <t>7</t>
  </si>
  <si>
    <t>10</t>
  </si>
  <si>
    <t>г. Нижневартовск, ул. Менделеева, д. 16А</t>
  </si>
  <si>
    <t>г. Нижневартовск, ул. Мира, д. 68А</t>
  </si>
  <si>
    <t>9</t>
  </si>
  <si>
    <t>г. Нижневартовск, ул. Спортивная, д. 17</t>
  </si>
  <si>
    <t>Итоги по городскому округу Нижневартовск на 2026 год</t>
  </si>
  <si>
    <t>-</t>
  </si>
  <si>
    <t>г. Нижневартовск, тер. поселок Магистраль, д. 1А</t>
  </si>
  <si>
    <t>г. Нижневартовск, ул. 60 лет Октября, д. 47</t>
  </si>
  <si>
    <t>г. Нижневартовск, ул. 60 лет Октября, д. 54</t>
  </si>
  <si>
    <t>г. Нижневартовск, ул. 60 лет Октября, д. 56</t>
  </si>
  <si>
    <t>г. Нижневартовск, ул. Дзержинского, д. 25</t>
  </si>
  <si>
    <t>г. Нижневартовск, ул. Дзержинского, д. 27</t>
  </si>
  <si>
    <t>г. Нижневартовск, ул. Дзержинского, д. 29</t>
  </si>
  <si>
    <t>г. Нижневартовск, ул. Дзержинского, д. 31</t>
  </si>
  <si>
    <t>г. Нижневартовск, ул. Дзержинского, д. 33</t>
  </si>
  <si>
    <t>11</t>
  </si>
  <si>
    <t>г. Нижневартовск, ул. Дружбы Народов, д. 27</t>
  </si>
  <si>
    <t>г. Нижневартовск, ул. Дружбы Народов, д. 7</t>
  </si>
  <si>
    <t>плоская</t>
  </si>
  <si>
    <t>13</t>
  </si>
  <si>
    <t>г. Нижневартовск, ул. Интернациональная, д. 19</t>
  </si>
  <si>
    <t>14</t>
  </si>
  <si>
    <t>г. Нижневартовск, ул. Интернациональная, д. 25</t>
  </si>
  <si>
    <t>г. Нижневартовск, ул. Интернациональная, д. 31</t>
  </si>
  <si>
    <t>16</t>
  </si>
  <si>
    <t>г. Нижневартовск, ул. Интернациональная, д. 4</t>
  </si>
  <si>
    <t>18</t>
  </si>
  <si>
    <t>г. Нижневартовск, ул. Интернациональная, д. 59</t>
  </si>
  <si>
    <t>19</t>
  </si>
  <si>
    <t>20</t>
  </si>
  <si>
    <t>г. Нижневартовск, ул. Ленина, д. 36А</t>
  </si>
  <si>
    <t>21</t>
  </si>
  <si>
    <t>г. Нижневартовск, ул. Мира, д. 21</t>
  </si>
  <si>
    <t>22</t>
  </si>
  <si>
    <t>23</t>
  </si>
  <si>
    <t>г. Нижневартовск, ул. Нефтяников, д. 82</t>
  </si>
  <si>
    <t>24</t>
  </si>
  <si>
    <t>25</t>
  </si>
  <si>
    <t>г. Нижневартовск, ул. Нефтяников, д. 87</t>
  </si>
  <si>
    <t>26</t>
  </si>
  <si>
    <t>г. Нижневартовск, ул. Нефтяников, д. 89</t>
  </si>
  <si>
    <t>27</t>
  </si>
  <si>
    <t>г. Нижневартовск, ул. Нефтяников, д. 90</t>
  </si>
  <si>
    <t>28</t>
  </si>
  <si>
    <t>г. Нижневартовск, ул. Нефтяников, д. 91</t>
  </si>
  <si>
    <t>29</t>
  </si>
  <si>
    <t>г. Нижневартовск, ул. Нефтяников, д. 92</t>
  </si>
  <si>
    <t>31</t>
  </si>
  <si>
    <t>32</t>
  </si>
  <si>
    <t>30</t>
  </si>
  <si>
    <t>г. Нижневартовск, ул. Северная, д. 9</t>
  </si>
  <si>
    <t>33</t>
  </si>
  <si>
    <t>г. Нижневартовск, ул. Ханты-Мансийская, д. 17</t>
  </si>
  <si>
    <t>35</t>
  </si>
  <si>
    <t>г. Нижневартовск, ул. Чапаева, д. 53</t>
  </si>
  <si>
    <t>34</t>
  </si>
  <si>
    <t>г. Нижневартовск, ул. Чапаева, д. 5В</t>
  </si>
  <si>
    <t>Итоги по городскому округу Нижневартовск на 2027 год</t>
  </si>
  <si>
    <t>г. Нижневартовск, ул. Ленина, д. 28*</t>
  </si>
  <si>
    <t>г. Нижневартовск, ул. Ленина, д. 36Б*</t>
  </si>
  <si>
    <t>г. Нижневартовск, ул. Ханты-Мансийская, д. 19</t>
  </si>
  <si>
    <t>г. Нижневартовск, ул. Ханты-Мансийская, д. 9</t>
  </si>
  <si>
    <t>г. Нижневартовск, ул. Чапаева, д. 5А</t>
  </si>
  <si>
    <t>Итоги по городскому округу Нижневартовск на 2028 год</t>
  </si>
  <si>
    <t>78</t>
  </si>
  <si>
    <t>г. Нягань, мкр. 2-й, д. 4</t>
  </si>
  <si>
    <t>г. Нягань, мкр. 2-й, д. 43</t>
  </si>
  <si>
    <t>г. Нягань, мкр. 2-й, д. 50</t>
  </si>
  <si>
    <t>47</t>
  </si>
  <si>
    <t>г. Нягань, мкр. 2-й, д. 7</t>
  </si>
  <si>
    <t>г. Нягань, мкр. 3-й, д. 2</t>
  </si>
  <si>
    <t>38</t>
  </si>
  <si>
    <t>г. Нягань, ул. Пионерская, д. 151</t>
  </si>
  <si>
    <t>58</t>
  </si>
  <si>
    <t>г. Нягань, ул. Речная, д. 133</t>
  </si>
  <si>
    <t>Плоская</t>
  </si>
  <si>
    <t>г. Нягань, мкр. 3-й, д. 1</t>
  </si>
  <si>
    <t>г. Нягань, мкр. 3-й, д. 6</t>
  </si>
  <si>
    <t>г. Нягань, ул. Интернациональная, д. 112</t>
  </si>
  <si>
    <t>37</t>
  </si>
  <si>
    <t>г. Нягань, ул. Пионерская, д. 147</t>
  </si>
  <si>
    <t>81</t>
  </si>
  <si>
    <t>г. Нягань, ул. Речная, д. 107</t>
  </si>
  <si>
    <t>40</t>
  </si>
  <si>
    <t>г. Нягань, ул. Речная, д. 121</t>
  </si>
  <si>
    <t>59</t>
  </si>
  <si>
    <t>г. Нягань, ул. Речная, д. 135</t>
  </si>
  <si>
    <t>60</t>
  </si>
  <si>
    <t>г. Нягань, ул. Речная, д. 179</t>
  </si>
  <si>
    <t>г. Нягань, ул. Речная, д. 181</t>
  </si>
  <si>
    <t>г. Нягань, мкр. 3-й, д. 5</t>
  </si>
  <si>
    <t>67</t>
  </si>
  <si>
    <t>г. Нягань, ул. Мира, д. 9А</t>
  </si>
  <si>
    <t>86</t>
  </si>
  <si>
    <t>г. Нягань, ул. Пионерская, д. 52А</t>
  </si>
  <si>
    <t>76</t>
  </si>
  <si>
    <t>г. Нягань, ул. Речная, д. 161</t>
  </si>
  <si>
    <t>39</t>
  </si>
  <si>
    <t>г. Нягань, ул. Речная, д. 9</t>
  </si>
  <si>
    <t>75</t>
  </si>
  <si>
    <t>г. Нягань, ул. Строительная, д. 5</t>
  </si>
  <si>
    <t>г. Пыть-Ях, мкр. 5-й Солнечный, д. 17</t>
  </si>
  <si>
    <t>г. Пыть-Ях, мкр. 5-й Солнечный, д. 18</t>
  </si>
  <si>
    <t>Итого по городскому округу г. Пыть-Ях на 2026 год</t>
  </si>
  <si>
    <t>г. Пыть-Ях, мкр. 5-й Солнечный, д. 20</t>
  </si>
  <si>
    <t>г. Пыть-Ях, мкр. 5-й Солнечный, д. 5</t>
  </si>
  <si>
    <t>Итого по городскому округу г. Пыть-Ях на 2027 год</t>
  </si>
  <si>
    <t>г. Пыть-Ях, мкр. 5-й Солнечный, д. 9</t>
  </si>
  <si>
    <t>Итого по городскому округу г. Пыть-Ях на 2028 год</t>
  </si>
  <si>
    <t>г. Лангепас, ул. Комсомольская, д. 2</t>
  </si>
  <si>
    <t>г. Лангепас, ул. Ленина, д. 27</t>
  </si>
  <si>
    <t>г. Лангепас, ул. Ленина, д. 29</t>
  </si>
  <si>
    <t>г. Лангепас, ул. Ленина, д. 30</t>
  </si>
  <si>
    <t>г. Лангепас, ул. Ленина, д. 72</t>
  </si>
  <si>
    <t>г. Лангепас, ул. Солнечная, д. 22</t>
  </si>
  <si>
    <t>г. Лангепас, ул. Дружбы Народов, д. 4</t>
  </si>
  <si>
    <t>г. Лангепас, ул. Ленина, д. 25</t>
  </si>
  <si>
    <t>г. Лангепас, ул. Ленина, д. 39</t>
  </si>
  <si>
    <t>г. Лангепас, ул. Мира, д. 13</t>
  </si>
  <si>
    <t>г. Лангепас, ул. Парковая, д. 31</t>
  </si>
  <si>
    <t>г. Лангепас, ул. Дружбы Народов, д. 8*</t>
  </si>
  <si>
    <t>г. Лангепас, ул. Ленина, д. 21</t>
  </si>
  <si>
    <t>г. Лангепас, ул. Ленина, д. 78</t>
  </si>
  <si>
    <t>г. Лангепас, ул. Солнечная, д. 14А</t>
  </si>
  <si>
    <t>Скатная</t>
  </si>
  <si>
    <t>Итого по Октябрьскому муниципальному району  на 2026 год</t>
  </si>
  <si>
    <t>г. Покачи, ул. Ленина, д. 14</t>
  </si>
  <si>
    <t>г. Покачи, ул. Ленина, д. 5</t>
  </si>
  <si>
    <t>Итого по городскому округу Покачи  на 2026 год</t>
  </si>
  <si>
    <t>г. Югорск, ул. Дружбы Народов, д. 1</t>
  </si>
  <si>
    <t>г. Югорск, ул. Железнодорожная, д. 29</t>
  </si>
  <si>
    <t>г. Югорск, ул. Железнодорожная, д. 31</t>
  </si>
  <si>
    <t>г. Югорск, ул. Магистральная, д. 23</t>
  </si>
  <si>
    <t>г. Югорск, ул. Менделеева, д. 43</t>
  </si>
  <si>
    <t>г. Югорск, ул. Механизаторов, д. 12</t>
  </si>
  <si>
    <t>г. Югорск, ул. Попова, д. 60Б</t>
  </si>
  <si>
    <t>г. Югорск, ул. Свердлова, д. 1</t>
  </si>
  <si>
    <t>г. Югорск, ул. Энтузиастов, д. 3Б</t>
  </si>
  <si>
    <t>г. Югорск, ул. Кирова, д. 8</t>
  </si>
  <si>
    <t>г. Югорск, ул. Механизаторов, д. 22</t>
  </si>
  <si>
    <t>г. Югорск, ул. Мира, д. 9</t>
  </si>
  <si>
    <t>г. Югорск, ул. Железнодорожная, д. 27*</t>
  </si>
  <si>
    <t>г. Югорск, ул. Ленина, д. 8*</t>
  </si>
  <si>
    <t>г. Югорск, ул. Лесозаготовителей, д. 25*</t>
  </si>
  <si>
    <t>г. Югорск, ул. Мира, д. 11*</t>
  </si>
  <si>
    <t>г. Югорск, ул. Свердлова, д. 8*</t>
  </si>
  <si>
    <t>г. Югорск, ул. Таежная, д. 4*</t>
  </si>
  <si>
    <t>Итого по городскому округу Югорск на 2028 г.</t>
  </si>
  <si>
    <t>г. Сургут, пр-кт. Ленина, д. 38</t>
  </si>
  <si>
    <t>г. Сургут, пр-кт. Ленина, д. 50</t>
  </si>
  <si>
    <t>36</t>
  </si>
  <si>
    <t>г. Сургут, пр-кт. Набережный, д. 46</t>
  </si>
  <si>
    <t>г. Сургут, ул. 30 лет Победы, д. 3А</t>
  </si>
  <si>
    <t>г. Сургут, ул. 50 лет ВЛКСМ, д. 11</t>
  </si>
  <si>
    <t>г. Сургут, ул. 50 лет ВЛКСМ, д. 9</t>
  </si>
  <si>
    <t>41</t>
  </si>
  <si>
    <t>г. Сургут, ул. Энтузиастов, д. 39</t>
  </si>
  <si>
    <t>г. Сургут, пр-кт. Ленина, д. 73</t>
  </si>
  <si>
    <t>г. Сургут, пр-кт. Мира, д. 3</t>
  </si>
  <si>
    <t>г. Сургут, пр-кт. Мира, д. 53</t>
  </si>
  <si>
    <t>г. Сургут, пр-кт. Набережный, д. 76/1</t>
  </si>
  <si>
    <t>г. Сургут, ул. 30 лет Победы, д. 41/1</t>
  </si>
  <si>
    <t>г. Сургут, ул. 30 лет Победы, д. 41/2</t>
  </si>
  <si>
    <t>г. Сургут, ул. 30 лет Победы, д. 42/1</t>
  </si>
  <si>
    <t>г. Сургут, ул. 30 лет Победы, д. 43/1</t>
  </si>
  <si>
    <t>г. Сургут, ул. Игоря Киртбая, д. 17</t>
  </si>
  <si>
    <t>г. Сургут, ул. Игоря Киртбая, д. 19/1</t>
  </si>
  <si>
    <t>г. Сургут, ул. Игоря Киртбая, д. 19/2</t>
  </si>
  <si>
    <t>г. Сургут, ул. Игоря Киртбая, д. 19/3</t>
  </si>
  <si>
    <t>г. Сургут, ул. Лермонтова, д. 13/1</t>
  </si>
  <si>
    <t>г. Сургут, ул. Лермонтова, д. 13/2</t>
  </si>
  <si>
    <t>г. Сургут, ул. Мелик-Карамова, д. 45/1</t>
  </si>
  <si>
    <t>г. Сургут, ул. Мелик-Карамова, д. 45/2</t>
  </si>
  <si>
    <t>г. Сургут, ул. Нефтяников, д. 10/1</t>
  </si>
  <si>
    <t>г. Сургут, ул. Нефтяников, д. 8/1</t>
  </si>
  <si>
    <t>г. Сургут, ул. Республики, д. 81</t>
  </si>
  <si>
    <t>г. Сургут, ул. Флегонта Показаньева, д. 10</t>
  </si>
  <si>
    <t>г. Сургут, ул. Флегонта Показаньева, д. 10/1</t>
  </si>
  <si>
    <t>г. Сургут, ул. Флегонта Показаньева, д. 6</t>
  </si>
  <si>
    <t>г. Сургут, ул. Чехова, д. 14/4</t>
  </si>
  <si>
    <t>г. Сургут, ул. Чехова, д. 4/2</t>
  </si>
  <si>
    <t>г. Сургут, ул. Югорская, д. 5/2</t>
  </si>
  <si>
    <t>г. Сургут, б-р. Писателей, д. 15*</t>
  </si>
  <si>
    <t>г. Сургут, б-р. Писателей, д. 21*</t>
  </si>
  <si>
    <t>г. Сургут, б-р. Свободы, д. 10*</t>
  </si>
  <si>
    <t>г. Сургут, б-р. Свободы, д. 12*</t>
  </si>
  <si>
    <t>г. Сургут, наб Ивана Кайдалова, д. 28*</t>
  </si>
  <si>
    <t>г. Сургут, пр-кт. Комсомольский, д. 13*</t>
  </si>
  <si>
    <t>г. Сургут, пр-кт. Комсомольский, д. 27*</t>
  </si>
  <si>
    <t>г. Сургут, пр-кт. Комсомольский, д. 44/1*</t>
  </si>
  <si>
    <t>г. Сургут, пр-кт. Ленина, д. 29*</t>
  </si>
  <si>
    <t>г. Сургут, пр-кт. Ленина, д. 41*</t>
  </si>
  <si>
    <t>г. Сургут, пр-кт. Ленина, д. 72*</t>
  </si>
  <si>
    <t>г. Сургут, пр-кт. Мира, д. 34А*</t>
  </si>
  <si>
    <t>г. Сургут, пр-кт. Мира, д. 55*</t>
  </si>
  <si>
    <t>г. Сургут, пр-кт. Пролетарский, д. 28*</t>
  </si>
  <si>
    <t>г. Сургут, пр-кт. Пролетарский, д. 7/1*</t>
  </si>
  <si>
    <t>г. Сургут, пр-кт. Пролетарский, д. 8*</t>
  </si>
  <si>
    <t>г. Сургут, проезд Мунарева, д. 2*</t>
  </si>
  <si>
    <t>г. Сургут, ул. 30 лет Победы, д. 39*</t>
  </si>
  <si>
    <t>г. Сургут, ул. 30 лет Победы, д. 43*</t>
  </si>
  <si>
    <t>г. Сургут, ул. 30 лет Победы, д. 43/2*</t>
  </si>
  <si>
    <t>г. Сургут, ул. 30 лет Победы, д. 44/1*</t>
  </si>
  <si>
    <t>г. Сургут, ул. 30 лет Победы, д. 45*</t>
  </si>
  <si>
    <t>г. Сургут, ул. Быстринская, д. 20/3*</t>
  </si>
  <si>
    <t>г. Сургут, ул. Быстринская, д. 4*</t>
  </si>
  <si>
    <t>г. Сургут, ул. Восход, д. 2*</t>
  </si>
  <si>
    <t>г. Сургут, ул. Гагарина, д. 12*</t>
  </si>
  <si>
    <t>г. Сургут, ул. Геологическая, д. 15*</t>
  </si>
  <si>
    <t>г. Сургут, ул. Геологическая, д. 18*</t>
  </si>
  <si>
    <t>г. Сургут, ул. Геологическая, д. 21*</t>
  </si>
  <si>
    <t>г. Сургут, ул. Дзержинского, д. 7/1*</t>
  </si>
  <si>
    <t>г. Сургут, ул. Лермонтова, д. 10*</t>
  </si>
  <si>
    <t>г. Сургут, ул. Маяковского, д. 27*</t>
  </si>
  <si>
    <t>г. Сургут, ул. Маяковского, д. 32*</t>
  </si>
  <si>
    <t>г. Сургут, ул. Нефтяников, д. 2*</t>
  </si>
  <si>
    <t>г. Сургут, ул. Просвещения, д. 13*</t>
  </si>
  <si>
    <t>42</t>
  </si>
  <si>
    <t>г. Сургут, ул. Просвещения, д. 44*</t>
  </si>
  <si>
    <t>43</t>
  </si>
  <si>
    <t>г. Сургут, ул. Профсоюзов, д. 12*</t>
  </si>
  <si>
    <t>44</t>
  </si>
  <si>
    <t>45</t>
  </si>
  <si>
    <t>г. Сургут, ул. Толстого, д. 30*</t>
  </si>
  <si>
    <t>46</t>
  </si>
  <si>
    <t>г. Сургут, ул. Университетская, д. 23*</t>
  </si>
  <si>
    <t>г. Сургут, ул. Университетская, д. 5*</t>
  </si>
  <si>
    <t>48</t>
  </si>
  <si>
    <t>г. Сургут, ул. Чехова, д. 3*</t>
  </si>
  <si>
    <t>49</t>
  </si>
  <si>
    <t>г. Сургут, ул. Чехова, д. 5*</t>
  </si>
  <si>
    <t>50</t>
  </si>
  <si>
    <t>г. Сургут, ул. Энтузиастов, д. 4*</t>
  </si>
  <si>
    <t>51</t>
  </si>
  <si>
    <t>52</t>
  </si>
  <si>
    <t>г. Когалым, ул. Бакинская, д. 1</t>
  </si>
  <si>
    <t>66</t>
  </si>
  <si>
    <t>г. Когалым, ул. Бакинская, д. 13</t>
  </si>
  <si>
    <t>г. Когалым, ул. Градостроителей, д. 2</t>
  </si>
  <si>
    <t>г. Когалым, ул. Градостроителей, д. 2А</t>
  </si>
  <si>
    <t>г. Когалым, ул. Ленинградская, д. 65</t>
  </si>
  <si>
    <t>г. Когалым, ул. Мира, д. 31</t>
  </si>
  <si>
    <t>г. Когалым, ул. Мостовая, д. 1</t>
  </si>
  <si>
    <t>74</t>
  </si>
  <si>
    <t>г. Когалым, ул. Таллинская, д. 15</t>
  </si>
  <si>
    <t>г. Когалым, ш. Сургутское, д. 11А</t>
  </si>
  <si>
    <t>г. Когалым, ш. Сургутское, д. 13</t>
  </si>
  <si>
    <t>г. Когалым, ш. Сургутское, д. 17</t>
  </si>
  <si>
    <t>г. Когалым, ул. Бакинская, д. 11</t>
  </si>
  <si>
    <t>г. Когалым, ул. Ленинградская, д. 51</t>
  </si>
  <si>
    <t>г. Когалым, ул. Ленинградская, д. 53</t>
  </si>
  <si>
    <t>г. Когалым, ул. Ленинградская, д. 59</t>
  </si>
  <si>
    <t>64</t>
  </si>
  <si>
    <t>г. Когалым, ул. Молодежная, д. 11</t>
  </si>
  <si>
    <t>65</t>
  </si>
  <si>
    <t>г. Когалым, ул. Молодежная, д. 13А</t>
  </si>
  <si>
    <t>г. Когалым, ул. Прибалтийская, д. 35</t>
  </si>
  <si>
    <t>г. Когалым, ул. Прибалтийская, д. 39</t>
  </si>
  <si>
    <t>53</t>
  </si>
  <si>
    <t>г. Когалым, ул. Прибалтийская, д. 41</t>
  </si>
  <si>
    <t>г. Когалым, ш. Сургутское, д. 11</t>
  </si>
  <si>
    <t>г. Когалым, ул. Молодежная, д. 3</t>
  </si>
  <si>
    <t>73</t>
  </si>
  <si>
    <t>г. Когалым, ул. Прибалтийская, д. 33</t>
  </si>
  <si>
    <t>54</t>
  </si>
  <si>
    <t>г. Когалым, ул. Прибалтийская, д. 45</t>
  </si>
  <si>
    <t>55</t>
  </si>
  <si>
    <t>г. Когалым, ул. Прибалтийская, д. 47</t>
  </si>
  <si>
    <t>56</t>
  </si>
  <si>
    <t>г. Когалым, ул. Прибалтийская, д. 49</t>
  </si>
  <si>
    <t>г. Когалым, ул. Привокзальная, д. 11</t>
  </si>
  <si>
    <t>г. Когалым, ул. Рижская, д. 41</t>
  </si>
  <si>
    <t>г. Когалым, ш. Сургутское, д. 5</t>
  </si>
  <si>
    <t>г. Мегион, пр-кт. Победы, д. 14</t>
  </si>
  <si>
    <t>г. Мегион, пр-кт. Победы, д. 16</t>
  </si>
  <si>
    <t>г. Мегион, пр-кт. Победы, д. 2</t>
  </si>
  <si>
    <t>г. Мегион, пр-кт. Победы, д. 4</t>
  </si>
  <si>
    <t>г. Мегион, проезд Театральный, д. 3</t>
  </si>
  <si>
    <t>г. Мегион, ул. 50 лет Октября, д. 6</t>
  </si>
  <si>
    <t>г. Мегион, ул. А.М.Кузьмина, д. 18</t>
  </si>
  <si>
    <t>г. Мегион, ул. Губкина, д. 17</t>
  </si>
  <si>
    <t>г. Мегион, ул. Свободы, д. 29</t>
  </si>
  <si>
    <t>г. Мегион, ул. Свободы, д. 33</t>
  </si>
  <si>
    <t>г. Мегион, ул. А.М.Кузьмина, д. 24</t>
  </si>
  <si>
    <t>г. Мегион, ул. Заречная, д. 15</t>
  </si>
  <si>
    <t>г. Мегион, ул. Первомайская, д. 8</t>
  </si>
  <si>
    <t>Итого по городскому округу Мегион на 2028 г.</t>
  </si>
  <si>
    <t>г. Нефтеюганск, мкр. 10-й, д. 25</t>
  </si>
  <si>
    <t>г. Нефтеюганск, мкр. 10-й, д. 26</t>
  </si>
  <si>
    <t>г. Нефтеюганск, мкр. 10-й, д. 30</t>
  </si>
  <si>
    <t>г. Нефтеюганск, мкр. 10-й, д. 31</t>
  </si>
  <si>
    <t>г. Нефтеюганск, мкр. 11А, д. 19</t>
  </si>
  <si>
    <t>г. Нефтеюганск, мкр. 11-й, д. 1</t>
  </si>
  <si>
    <t>г. Нефтеюганск, мкр. 12-й, д. 11</t>
  </si>
  <si>
    <t>63</t>
  </si>
  <si>
    <t>г. Нефтеюганск, мкр. 12-й, д. 12</t>
  </si>
  <si>
    <t>г. Нефтеюганск, мкр. 12-й, д. 13</t>
  </si>
  <si>
    <t>г. Нефтеюганск, мкр. 12-й, д. 16</t>
  </si>
  <si>
    <t>г. Нефтеюганск, мкр. 12-й, д. 23</t>
  </si>
  <si>
    <t>г. Нефтеюганск, мкр. 12-й, д. 31</t>
  </si>
  <si>
    <t>г. Нефтеюганск, мкр. 12-й, д. 32</t>
  </si>
  <si>
    <t>г. Нефтеюганск, мкр. 1-й, д. 1</t>
  </si>
  <si>
    <t>91</t>
  </si>
  <si>
    <t>г. Нефтеюганск, мкр. 1-й, д. 11</t>
  </si>
  <si>
    <t>93</t>
  </si>
  <si>
    <t>г. Нефтеюганск, мкр. 1-й, д. 18</t>
  </si>
  <si>
    <t>94</t>
  </si>
  <si>
    <t>г. Нефтеюганск, мкр. 1-й, д. 19</t>
  </si>
  <si>
    <t>95</t>
  </si>
  <si>
    <t>г. Нефтеюганск, мкр. 1-й, д. 20</t>
  </si>
  <si>
    <t>92</t>
  </si>
  <si>
    <t>г. Нефтеюганск, мкр. 1-й, д. 9</t>
  </si>
  <si>
    <t>97</t>
  </si>
  <si>
    <t>г. Нефтеюганск, мкр. 2-й, д. 11</t>
  </si>
  <si>
    <t>98</t>
  </si>
  <si>
    <t>г. Нефтеюганск, мкр. 2-й, д. 18</t>
  </si>
  <si>
    <t>99</t>
  </si>
  <si>
    <t>г. Нефтеюганск, мкр. 2-й, д. 19</t>
  </si>
  <si>
    <t>100</t>
  </si>
  <si>
    <t>г. Нефтеюганск, мкр. 2-й, д. 23</t>
  </si>
  <si>
    <t>96</t>
  </si>
  <si>
    <t>г. Нефтеюганск, мкр. 2-й, д. 9</t>
  </si>
  <si>
    <t>102</t>
  </si>
  <si>
    <t>г. Нефтеюганск, мкр. 3-й, д. 11</t>
  </si>
  <si>
    <t>83</t>
  </si>
  <si>
    <t>г. Нефтеюганск, мкр. 3-й, д. 13</t>
  </si>
  <si>
    <t>103</t>
  </si>
  <si>
    <t>г. Нефтеюганск, мкр. 3-й, д. 15</t>
  </si>
  <si>
    <t>101</t>
  </si>
  <si>
    <t>г. Нефтеюганск, мкр. 3-й, д. 3</t>
  </si>
  <si>
    <t>г. Нефтеюганск, мкр. 6-й, д. 83</t>
  </si>
  <si>
    <t>57</t>
  </si>
  <si>
    <t>г. Нефтеюганск, мкр. 8А, д. 21</t>
  </si>
  <si>
    <t>г. Нефтеюганск, мкр. 8А, д. 6</t>
  </si>
  <si>
    <t>84</t>
  </si>
  <si>
    <t>г. Нефтеюганск, мкр. 9-й, д. 3</t>
  </si>
  <si>
    <t>88</t>
  </si>
  <si>
    <t>г. Нефтеюганск, мкр. 10-й, д. 21</t>
  </si>
  <si>
    <t>85</t>
  </si>
  <si>
    <t>г. Нефтеюганск, мкр. 10-й, д. 22</t>
  </si>
  <si>
    <t>г. Нефтеюганск, мкр. 12-й, д. 14</t>
  </si>
  <si>
    <t>г. Нефтеюганск, мкр. 12-й, д. 15</t>
  </si>
  <si>
    <t>г. Нефтеюганск, мкр. 12-й, д. 2</t>
  </si>
  <si>
    <t>г. Нефтеюганск, мкр. 12-й, д. 21</t>
  </si>
  <si>
    <t>г. Нефтеюганск, мкр. 12-й, д. 27</t>
  </si>
  <si>
    <t>г. Нефтеюганск, мкр. 12-й, д. 33</t>
  </si>
  <si>
    <t>г. Нефтеюганск, мкр. 12-й, д. 34</t>
  </si>
  <si>
    <t>г. Нефтеюганск, мкр. 12-й, д. 35</t>
  </si>
  <si>
    <t>г. Нефтеюганск, мкр. 12-й, д. 36</t>
  </si>
  <si>
    <t>г. Нефтеюганск, мкр. 12-й, д. 41</t>
  </si>
  <si>
    <t>г. Нефтеюганск, мкр. 12-й, д. 44</t>
  </si>
  <si>
    <t>г. Нефтеюганск, мкр. 12-й, д. 49</t>
  </si>
  <si>
    <t>г. Нефтеюганск, мкр. 12-й, д. 50</t>
  </si>
  <si>
    <t>г. Нефтеюганск, мкр. 14-й, д. 38</t>
  </si>
  <si>
    <t>г. Нефтеюганск, мкр. 16-й, д. 23</t>
  </si>
  <si>
    <t>г. Нефтеюганск, мкр. 5-й, д. 11</t>
  </si>
  <si>
    <t>г. Нефтеюганск, мкр. 5-й, д. 6</t>
  </si>
  <si>
    <t>г. Нефтеюганск, мкр. 5-й, д. 7</t>
  </si>
  <si>
    <t>71</t>
  </si>
  <si>
    <t>г. Нефтеюганск, мкр. 8А, д. 26</t>
  </si>
  <si>
    <t>г. Нефтеюганск, мкр. 8А, д. 34</t>
  </si>
  <si>
    <t>г. Нефтеюганск, мкр. 8А, д. 42</t>
  </si>
  <si>
    <t>г. Нефтеюганск, мкр. 8А, д. 43</t>
  </si>
  <si>
    <t>г. Нефтеюганск, мкр. 8А, д. 47</t>
  </si>
  <si>
    <t>г. Нефтеюганск, мкр. 9-й, д. 11</t>
  </si>
  <si>
    <t>77</t>
  </si>
  <si>
    <t>г. Нефтеюганск, мкр. 9-й, д. 28</t>
  </si>
  <si>
    <t>г. Нефтеюганск, мкр. 11-й, д. 48</t>
  </si>
  <si>
    <t>г. Нефтеюганск, мкр. 12-й, д. 40</t>
  </si>
  <si>
    <t>г. Нефтеюганск, мкр. 12-й, д. 42</t>
  </si>
  <si>
    <t>г. Нефтеюганск, мкр. 12-й, д. 48</t>
  </si>
  <si>
    <t>г. Нефтеюганск, мкр. 12-й, д. 56</t>
  </si>
  <si>
    <t>104</t>
  </si>
  <si>
    <t>г. Нефтеюганск, мкр. 13-й, д. 1*</t>
  </si>
  <si>
    <t>г. Нефтеюганск, мкр. 13-й, д. 11</t>
  </si>
  <si>
    <t>г. Нефтеюганск, мкр. 13-й, д. 2</t>
  </si>
  <si>
    <t>г. Нефтеюганск, мкр. 13-й, д. 3</t>
  </si>
  <si>
    <t>г. Нефтеюганск, мкр. 13-й, д. 54</t>
  </si>
  <si>
    <t>105</t>
  </si>
  <si>
    <t>г. Нефтеюганск, мкр. 14-й, д. 51</t>
  </si>
  <si>
    <t>г. Нефтеюганск, мкр. 14-й, д. 54</t>
  </si>
  <si>
    <t>г. Нефтеюганск, мкр. 14-й, д. 56</t>
  </si>
  <si>
    <t>г. Нефтеюганск, мкр. 16А, д. 86</t>
  </si>
  <si>
    <t>г. Нефтеюганск, мкр. 16А, д. 88</t>
  </si>
  <si>
    <t>г. Нефтеюганск, мкр. 16А, д. 89</t>
  </si>
  <si>
    <t>106</t>
  </si>
  <si>
    <t>г. Нефтеюганск, мкр. 6-й, д. 3*</t>
  </si>
  <si>
    <t>70</t>
  </si>
  <si>
    <t>г. Нефтеюганск, мкр. 8А, д. 25</t>
  </si>
  <si>
    <t>г. Нефтеюганск, мкр. 8А, д. 38</t>
  </si>
  <si>
    <t>Итого по Советскому муниципальному району  на 2026 год</t>
  </si>
  <si>
    <t>Итого по Советскому муниципальному району  на 2027 год</t>
  </si>
  <si>
    <t>Итого по городскому округу Урай на 2026 год</t>
  </si>
  <si>
    <t>Итого по городскому округу Урай на 2027 год</t>
  </si>
  <si>
    <t>Итого по городскому округу Урай на 2028 год</t>
  </si>
  <si>
    <t>г. Ханты-Мансийск, ул. Ленина, д. 64</t>
  </si>
  <si>
    <t>г. Ханты-Мансийск, ул. Мира, д. 14</t>
  </si>
  <si>
    <t>г. Ханты-Мансийск, ул. Энгельса, д. 15</t>
  </si>
  <si>
    <t>г. Ханты-Мансийск, ул. Пионерская, д. 27</t>
  </si>
  <si>
    <t>г. Ханты-Мансийск, ул. Пристанская, д. 11</t>
  </si>
  <si>
    <t>г. Ханты-Мансийск, ул. Свободы, д. 28</t>
  </si>
  <si>
    <t>г. Ханты-Мансийск, ул. Энгельса, д. 12</t>
  </si>
  <si>
    <t>Итоги по городскому округуХанты-Мансийск на 2026 год</t>
  </si>
  <si>
    <t>г. Ханты-Мансийск, ул. Чехова, д. 62А</t>
  </si>
  <si>
    <t>г. Ханты-Мансийск, ул. Коминтерна, д. 13</t>
  </si>
  <si>
    <t>г. Ханты-Мансийск, ул. Конева, д. 28</t>
  </si>
  <si>
    <t>г. Ханты-Мансийск, ул. Дзержинского, д. 25*</t>
  </si>
  <si>
    <t>Итоги по городскому округуХанты-Мансийск на 2028 год</t>
  </si>
  <si>
    <t>2026 год</t>
  </si>
  <si>
    <t>Всего по Ханты - Мансийскому автономному округу–Югре (далее–автономный округ) на 2026-2028 годы</t>
  </si>
  <si>
    <t>Итого по Белоярскому муниципальному району на 2026 год</t>
  </si>
  <si>
    <t>61</t>
  </si>
  <si>
    <t>62</t>
  </si>
  <si>
    <t>68</t>
  </si>
  <si>
    <t>69</t>
  </si>
  <si>
    <t>72</t>
  </si>
  <si>
    <t>79</t>
  </si>
  <si>
    <t>80</t>
  </si>
  <si>
    <t>82</t>
  </si>
  <si>
    <t>87</t>
  </si>
  <si>
    <t>Итого по Нефтеюганскому муниципальному району на 2026 год</t>
  </si>
  <si>
    <t>89</t>
  </si>
  <si>
    <t>90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</si>
  <si>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</si>
  <si>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</si>
  <si>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</si>
  <si>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</si>
  <si>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</si>
  <si>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</si>
  <si>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</si>
  <si>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</si>
  <si>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</si>
  <si>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</si>
  <si>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</si>
  <si>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</si>
  <si>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</si>
  <si>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</si>
  <si>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</si>
  <si>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</si>
  <si>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</si>
  <si>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</si>
  <si>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</si>
  <si>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</si>
  <si>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</si>
  <si>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</si>
  <si>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</si>
  <si>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</si>
  <si>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</si>
  <si>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</si>
  <si>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</si>
  <si>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</si>
  <si>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</si>
  <si>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</si>
  <si>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</si>
  <si>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</si>
  <si>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</si>
  <si>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</si>
  <si>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</si>
  <si>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</si>
  <si>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</si>
  <si>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</si>
  <si>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</si>
  <si>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</si>
  <si>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</si>
  <si>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</si>
  <si>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</si>
  <si>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</si>
  <si>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</si>
  <si>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</si>
  <si>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</si>
  <si>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</si>
  <si>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</si>
  <si>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</si>
  <si>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</si>
  <si>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</si>
  <si>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</si>
  <si>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</si>
  <si>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</si>
  <si>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</si>
  <si>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</si>
  <si>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</si>
  <si>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</si>
  <si>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</si>
  <si>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</si>
  <si>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</si>
  <si>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Итого по городскому округу Сургут на 2026 год</t>
  </si>
  <si>
    <t>Итого по Сургутскому муниципальному району на 2026 год</t>
  </si>
  <si>
    <t>170</t>
  </si>
  <si>
    <t>171</t>
  </si>
  <si>
    <t>172</t>
  </si>
  <si>
    <t>173</t>
  </si>
  <si>
    <t>175</t>
  </si>
  <si>
    <t>177</t>
  </si>
  <si>
    <t>178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</si>
  <si>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</si>
  <si>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</si>
  <si>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</si>
  <si>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</si>
  <si>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</si>
  <si>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</si>
  <si>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</si>
  <si>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</si>
  <si>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</si>
  <si>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</si>
  <si>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</si>
  <si>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</si>
  <si>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</si>
  <si>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</si>
  <si>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</si>
  <si>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Итого по Кондинскому муниципальному району на 2026 год</t>
  </si>
  <si>
    <t>195</t>
  </si>
  <si>
    <t>196</t>
  </si>
  <si>
    <t>Итого по городскому округу Югорск на 2026 год</t>
  </si>
  <si>
    <t>Итого по Белоярскому муниципальному району на 2027 год</t>
  </si>
  <si>
    <t>Итого по городскому округу Когалым на 2027 год</t>
  </si>
  <si>
    <t>Итого по городскому округу Лангепас на 2027 год</t>
  </si>
  <si>
    <t>Итого по городскому округу Мегион на 2027 год</t>
  </si>
  <si>
    <t>Итого по городскому округу Нефтеюганск на 2027 год</t>
  </si>
  <si>
    <t>Итого по городскому округу Нягань на 2027 год</t>
  </si>
  <si>
    <t>Итого по городскому округу Радужный на 2027 год</t>
  </si>
  <si>
    <t>Итоги по городскому округу Ханты-Мансийск на 2027 год</t>
  </si>
  <si>
    <t>Итого по городскому округу Югорск на 2027 год</t>
  </si>
  <si>
    <t>Итого по Белоярскому муниципальному району на 2028 год</t>
  </si>
  <si>
    <t>Итого по городскому округу Когалым на 2028 год</t>
  </si>
  <si>
    <t>Итого по городскому округу Лангепас на 2028 год</t>
  </si>
  <si>
    <t>Итого по городскому округу Нефтеюганск на 2028 год</t>
  </si>
  <si>
    <t>Итого по Нефтеюганскому муниципальному району на 2028 год</t>
  </si>
  <si>
    <t>Итого по городскому округу Нягань на 2028 год</t>
  </si>
  <si>
    <t>Итого по городскому округу Радужный на 2028 год</t>
  </si>
  <si>
    <t>Итого по Советскому муниципальному району на 2028 год</t>
  </si>
  <si>
    <t>Всего по автономному округу на 2028 год</t>
  </si>
  <si>
    <t>г. Когалым, ул. Мира, д. 22В</t>
  </si>
  <si>
    <t>г. Когалым, ул. Ленинградская, д. 45</t>
  </si>
  <si>
    <t>г. Когалым, ул. Вильнюсская, д. 5</t>
  </si>
  <si>
    <t>г. Когалым, ул. Ленинградская, д. 3</t>
  </si>
  <si>
    <t>г. Когалым, ул. Ленинградская, д. 47</t>
  </si>
  <si>
    <t>Итого по Нефтеюганскому муниципальному району на 2027 год</t>
  </si>
  <si>
    <t>г. Нижневартовск, ул. Интернациональная, д. 17А*</t>
  </si>
  <si>
    <t>г. Нижневартовск, ул. Ленина, д. 19*</t>
  </si>
  <si>
    <t>г. Пыть-Ях, мкр. 5-й Солнечный, д. 2А*</t>
  </si>
  <si>
    <t>г. Пыть-Ях, мкр. 5-й Солнечный, д. 3*</t>
  </si>
  <si>
    <t>г. Пыть-Ях, мкр. 5-й Солнечный, д. 4*</t>
  </si>
  <si>
    <t>г. Пыть-Ях, мкр. 5-й Солнечный, д. 6*</t>
  </si>
  <si>
    <t>г. Сургут, пр-кт. Пролетарский, д. 32*</t>
  </si>
  <si>
    <t>г. Сургут, ул. Геологическая, д. 22*</t>
  </si>
  <si>
    <t>г. Сургут, ул. Маяковского, д. 45*</t>
  </si>
  <si>
    <t>г. Сургут, пр-кт. Пролетарский, д. 2*</t>
  </si>
  <si>
    <t>г. Сургут, проезд Дружбы, д. 3*</t>
  </si>
  <si>
    <t>г. Сургут, ул. 30 лет Победы, д. 44/2*</t>
  </si>
  <si>
    <t>г. Сургут, ул. Университетская, д. 23/5*</t>
  </si>
  <si>
    <t>г. Сургут, ул. Университетская, д. 27*</t>
  </si>
  <si>
    <t>г. Сургут, пр-кт. Мира, д. 23/1*</t>
  </si>
  <si>
    <t>Итого по Нижневартовскому муниципальному району на 2026 год</t>
  </si>
  <si>
    <t>г. Нягань, мкр. 4-й, д. 24*</t>
  </si>
  <si>
    <t>г. Нягань, мкр. 2-й, д. 21*</t>
  </si>
  <si>
    <t>г. Радужный, мкр. 2-й, д. 3</t>
  </si>
  <si>
    <t>г. Радужный, мкр. 5-й, д. 13</t>
  </si>
  <si>
    <t>г. Радужный, мкр. 7-й, д. 23</t>
  </si>
  <si>
    <t>г. Радужный, мкр. 7-й, д. 26</t>
  </si>
  <si>
    <t>г. Радужный, мкр. 1-й, д. 30</t>
  </si>
  <si>
    <t>г. Радужный, мкр. 2-й, д. 24</t>
  </si>
  <si>
    <t>г. Радужный, мкр. 2-й, д. 25</t>
  </si>
  <si>
    <t>г. Радужный, мкр. 7-й, д. 3</t>
  </si>
  <si>
    <t>г. Радужный, мкр. 7-й, д. 16</t>
  </si>
  <si>
    <t>г. Радужный, мкр. 7-й, д. 4</t>
  </si>
  <si>
    <t>г. Радужный, мкр. 7-й, д. 6</t>
  </si>
  <si>
    <t xml:space="preserve">г. Сургут, ул. Энергетиков, д. 7 </t>
  </si>
  <si>
    <t>г. Урай, мкр. Аэропорт, д. 30</t>
  </si>
  <si>
    <t>г. Урай, мкр. Аэропорт, д. 24</t>
  </si>
  <si>
    <t>г. Урай, мкр. Аэропорт, д. 25</t>
  </si>
  <si>
    <t>г. Урай, мкр. 1А, д. 80</t>
  </si>
  <si>
    <t>г. Сургут, ул. Быстринская, д. 2</t>
  </si>
  <si>
    <t>г. Сургут, ул. Григория Кукуевицкого, д. 2</t>
  </si>
  <si>
    <t>г. Сургут, ул. Губкина, д. 21</t>
  </si>
  <si>
    <t>г. Сургут, ул. Декабристов, д. 2</t>
  </si>
  <si>
    <t>г. Сургут, ул. Декабристов, д. 9</t>
  </si>
  <si>
    <t>г. Сургут, ул. Дзержинского, д. 13</t>
  </si>
  <si>
    <t>г. Сургут, ул. Дзержинского, д. 3/2</t>
  </si>
  <si>
    <t>г. Сургут, ул. Дзержинского, д. 3/3</t>
  </si>
  <si>
    <t>г. Сургут, ул. Ленинградская, д. 15</t>
  </si>
  <si>
    <t>г. Сургут, ул. Лермонтова, д. 7</t>
  </si>
  <si>
    <t>г. Сургут, ул. Мелик-Карамова, д. 25</t>
  </si>
  <si>
    <t>г. Сургут, ул. Пушкина, д. 14</t>
  </si>
  <si>
    <t>г. Сургут, ул. Пушкина, д. 24</t>
  </si>
  <si>
    <t>г. Сургут, ул. Югорская, д. 1</t>
  </si>
  <si>
    <t>г. Сургут, пр-кт. Комсомольский, д. 31</t>
  </si>
  <si>
    <t>г. Сургут, пр-кт. Комсомольский, д. 40</t>
  </si>
  <si>
    <t>г. Сургут, пр-кт. Комсомольский, д. 42</t>
  </si>
  <si>
    <t>г. Сургут, пр-кт. Ленина, д. 45</t>
  </si>
  <si>
    <t>г. Сургут, пр-кт. Ленина, д. 67/1</t>
  </si>
  <si>
    <t>г. Сургут, пр-кт. Ленина, д. 67/2</t>
  </si>
  <si>
    <t>г. Сургут, пр-кт. Ленина, д. 67/3</t>
  </si>
  <si>
    <t>г. Сургут, пр-кт. Мира, д. 11</t>
  </si>
  <si>
    <t>г. Сургут, пр-кт. Мира, д. 16</t>
  </si>
  <si>
    <t>г. Сургут, пр-кт. Мира, д. 26А</t>
  </si>
  <si>
    <t>г. Сургут, пр-кт. Мира, д. 28</t>
  </si>
  <si>
    <t>г. Сургут, пр-кт. Ленина, д. 49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</si>
  <si>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</si>
  <si>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</si>
  <si>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</si>
  <si>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</si>
  <si>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</si>
  <si>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</si>
  <si>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</si>
  <si>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</si>
  <si>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</si>
  <si>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</si>
  <si>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</si>
  <si>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</si>
  <si>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</si>
  <si>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</si>
  <si>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</si>
  <si>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</si>
  <si>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</si>
  <si>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</si>
  <si>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</si>
  <si>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</si>
  <si>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</si>
  <si>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</si>
  <si>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</si>
  <si>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г. Нижневартовск, ул. Чапаева, д. 5</t>
  </si>
  <si>
    <t>г. Нижневартовск, ул. Чапаева, д. 7</t>
  </si>
  <si>
    <t>г. Нижневартовск, ул. Чапаева, д. 9</t>
  </si>
  <si>
    <t>г. Нижневартовск, тер. поселок Магистраль, д. 39А</t>
  </si>
  <si>
    <t>г. Нижневартовск, тер. поселок Магистраль, д. 40А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</si>
  <si>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</si>
  <si>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</si>
  <si>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</si>
  <si>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</si>
  <si>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</si>
  <si>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</si>
  <si>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</si>
  <si>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</si>
  <si>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</si>
  <si>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</si>
  <si>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</si>
  <si>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</si>
  <si>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</si>
  <si>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</si>
  <si>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г. Нижневартовск, ул. Интернациональная, д. 47</t>
  </si>
  <si>
    <t>г. Нижневартовск, ул. Интернациональная, д. 35</t>
  </si>
  <si>
    <t>г. Нижневартовск, ул. Интернациональная, д. 41</t>
  </si>
  <si>
    <t>г. Нижневартовск, ул. Нефтяников, д. 93</t>
  </si>
  <si>
    <t>г. Нижневартовск, ул. Омская, д. 58</t>
  </si>
  <si>
    <t>г. Нижневартовск, ул. Северная, д. 50</t>
  </si>
  <si>
    <t>г. Нижневартовск, ул. Северная, д. 68</t>
  </si>
  <si>
    <t>г. Нижневартовск, ул. Чапаева, д. 77</t>
  </si>
  <si>
    <t>г. Сургут, ул. Грибоедова, д. 7</t>
  </si>
  <si>
    <t>г. Лангепас, ул. Ленина, д. 19</t>
  </si>
  <si>
    <t>г. Лангепас, ул. Мира, д. 12</t>
  </si>
  <si>
    <t>г. Лангепас, ул. Мира, д. 10</t>
  </si>
  <si>
    <t>г. Лангепас, ул. Мира, д. 14</t>
  </si>
  <si>
    <t>г. Лангепас, ул. Парковая, д. 19</t>
  </si>
  <si>
    <t>г. Радужный, мкр. 6-й, д. 12</t>
  </si>
  <si>
    <t>г. Нижневартовск, ул. Интернациональная, д. 6Б</t>
  </si>
  <si>
    <t>г. Нижневартовск, ул. Интернациональная, д. 57</t>
  </si>
  <si>
    <t>г. Нижневартовск, ул. Мира, д. 27</t>
  </si>
  <si>
    <t>г. Нижневартовск, ул. Нефтяников, д. 80</t>
  </si>
  <si>
    <t>г. Нижневартовск, ул. Северная, д. 54</t>
  </si>
  <si>
    <t>г. Нижневартовск, ул. Чапаева, д. 38</t>
  </si>
  <si>
    <t>г. Пыть-Ях, мкр. 5-й Солнечный, д. 27</t>
  </si>
  <si>
    <t>г. Сургут, ул. Энтузиастов, д. 52</t>
  </si>
  <si>
    <t>г. Лангепас, ул. Мира, д. 8</t>
  </si>
  <si>
    <t>г. Лангепас, ул. Мира, д. 16</t>
  </si>
  <si>
    <t>г. Нижневартовск, ул. Дзержинского, д. 9</t>
  </si>
  <si>
    <t>г. Нижневартовск, ул. Интернациональная, д. 23</t>
  </si>
  <si>
    <t>г. Нижневартовск, ул. Интернациональная, д. 29</t>
  </si>
  <si>
    <t>г. Нижневартовск, ул. Интернациональная, д. 37А</t>
  </si>
  <si>
    <t>г. Нижневартовск, ул. Интернациональная, д. 39</t>
  </si>
  <si>
    <t>г. Нижневартовск, ул. Северная, д. 3</t>
  </si>
  <si>
    <t>г. Нижневартовск, ул. Северная, д. 46</t>
  </si>
  <si>
    <t>г. Нижневартовск, ул. Северная, д. 56</t>
  </si>
  <si>
    <t>г. Нижневартовск, ул. Северная, д. 60</t>
  </si>
  <si>
    <t>г. Нижневартовск, ул. Чапаева, д. 81</t>
  </si>
  <si>
    <t>г. Когалым, ул. Прибалтийская, д. 29/1</t>
  </si>
  <si>
    <t>г. Нижневартовск, ул. Интернациональная, д. 17</t>
  </si>
  <si>
    <t>г. Нижневартовск, ул. Интернациональная, д. 45</t>
  </si>
  <si>
    <t>г. Нижневартовск, ул. Пермская, д. 37</t>
  </si>
  <si>
    <t>г. Нижневартовск, ул. Северная, д. 5</t>
  </si>
  <si>
    <t>г. Нижневартовск, ул. Северная, д. 48</t>
  </si>
  <si>
    <t>г. Нижневартовск, ул. Северная, д. 48А</t>
  </si>
  <si>
    <t>г. Радужный, мкр. 4-й, д. 1</t>
  </si>
  <si>
    <t>г. Когалым, ул. Градостроителей, д. 20/1</t>
  </si>
  <si>
    <t>г. Лангепас, ул. Ленина, д. 31</t>
  </si>
  <si>
    <t>г. Лангепас, ул. Ленина, д. 44</t>
  </si>
  <si>
    <t>г. Мегион, ул. А.М.Кузьмина, д. 12</t>
  </si>
  <si>
    <t>г. Нижневартовск, ул. Интернациональная, д. 59А</t>
  </si>
  <si>
    <t>г. Нижневартовск, ул. Нефтяников, д. 88</t>
  </si>
  <si>
    <t>г. Нижневартовск, ул. Нефтяников, д. 88А</t>
  </si>
  <si>
    <t>г. Нижневартовск, ул. Пермская, д. 35</t>
  </si>
  <si>
    <t>г. Нижневартовск, ул. Северная, д. 62</t>
  </si>
  <si>
    <t>г. Нижневартовск, ул. Чапаева, д. 79</t>
  </si>
  <si>
    <t>г. Радужный, мкр. 6-й, д. 1</t>
  </si>
  <si>
    <t>г. Когалым, проезд Солнечный, д. 5</t>
  </si>
  <si>
    <t>г. Когалым, ул. Мира, д. 30</t>
  </si>
  <si>
    <t>г. Когалым, ул. Степана Повха, д. 16</t>
  </si>
  <si>
    <t>г. Лангепас, ул. Мира, д. 6</t>
  </si>
  <si>
    <t>г. Нижневартовск, ул. Северная, д. 84</t>
  </si>
  <si>
    <t>г. Нижневартовск, ул. Чапаева, д. 75</t>
  </si>
  <si>
    <t>г. Радужный, мкр. 6-й, д. 4</t>
  </si>
  <si>
    <t>г. Радужный, мкр. 6-й, д. 9</t>
  </si>
  <si>
    <t>г. Сургут, ул. Профсоюзов, д. 14</t>
  </si>
  <si>
    <t>г. Сургут, ул. Профсоюзов, д. 22</t>
  </si>
  <si>
    <t>г. Сургут, ул. Нефтяников, д. 6/1</t>
  </si>
  <si>
    <t>г. Когалым, ул. Мира, д. 34</t>
  </si>
  <si>
    <t>г. Мегион, ул. Геологов, д. 1</t>
  </si>
  <si>
    <t>г. Мегион, ул. Нефтяников, д. 11А</t>
  </si>
  <si>
    <t>г. Мегион, ул. Свободы, д. 19</t>
  </si>
  <si>
    <t>г. Нижневартовск, ул. Чапаева, д. 34</t>
  </si>
  <si>
    <t>г. Нижневартовск, ул. Чапаева, д. 36</t>
  </si>
  <si>
    <t>г. Сургут, пр-кт. Комсомольский, д. 48</t>
  </si>
  <si>
    <t>г. Сургут, пр-кт. Ленина, д. 69</t>
  </si>
  <si>
    <t>г. Сургут, ул. Быстринская, д. 10</t>
  </si>
  <si>
    <t>г. Сургут, пр-кт. Набережный, д. 4</t>
  </si>
  <si>
    <t>г. Сургут, пр-кт. Набережный, д. 4Б</t>
  </si>
  <si>
    <t>г. Сургут, ул. Профсоюзов, д. 28</t>
  </si>
  <si>
    <t>г. Лангепас, ул. Ленина, д. 42</t>
  </si>
  <si>
    <t>г. Нижневартовск, ул. Дружбы Народов, д. 18А</t>
  </si>
  <si>
    <t>г. Пыть-Ях, мкр. 5-й Солнечный, д. 12</t>
  </si>
  <si>
    <t>г. Сургут, ул. Игоря Киртбая, д. 21</t>
  </si>
  <si>
    <t>г. Нефтеюганск, мкр. 16А, д. 76</t>
  </si>
  <si>
    <t>г. Нижневартовск, ул. Северная, д. 7</t>
  </si>
  <si>
    <t>г. Сургут, ул. Энергетиков, д. 10</t>
  </si>
  <si>
    <t>г. Сургут, ул. Чехова, д. 4/3</t>
  </si>
  <si>
    <t>г. Югорск, ул. Механизаторов, д. 24</t>
  </si>
  <si>
    <t>Итого по Кондинскому муниципальному району на 2027 год</t>
  </si>
  <si>
    <t>Итого по Кондинскому муниципальному району на 2028 год</t>
  </si>
  <si>
    <t>г. Мегион, пр-кт. Победы, д. 26</t>
  </si>
  <si>
    <t>г. Мегион, ул. Садовая, д. 14</t>
  </si>
  <si>
    <t>г. Нефтеюганск, мкр. 14-й, д. 31</t>
  </si>
  <si>
    <t>г. Нижневартовск, проезд Заозёрный, д. 4</t>
  </si>
  <si>
    <t>г. Пыть-Ях, мкр. 5-й Солнечный, д. 7</t>
  </si>
  <si>
    <t>г. Пыть-Ях, мкр. 5-й Солнечный, д. 15</t>
  </si>
  <si>
    <t>г. Радужный, мкр. 6-й, д. 16</t>
  </si>
  <si>
    <t>г. Сургут, пр-кт. Пролетарский, д. 10</t>
  </si>
  <si>
    <t>г. Сургут, ул. Игоря Киртбая, д. 21/2</t>
  </si>
  <si>
    <t>г. Сургут, пр-кт. Ленина, д. 25</t>
  </si>
  <si>
    <t>г. Сургут, пр-кт. Мира, д. 49</t>
  </si>
  <si>
    <t>г. Сургут, пр-кт. Набережный, д. 2</t>
  </si>
  <si>
    <t>г. Сургут, ул. Флегонта Показаньева, д. 4</t>
  </si>
  <si>
    <t>г. Нефтеюганск, мкр. 14-й, д. 27</t>
  </si>
  <si>
    <t>г. Нефтеюганск, мкр. 14-й, д. 53</t>
  </si>
  <si>
    <t>г. Нефтеюганск, мкр. 16А, д. 54</t>
  </si>
  <si>
    <t>г. Нефтеюганск, мкр. 5-й, д. 10А</t>
  </si>
  <si>
    <t>г. Нижневартовск, ул. Северная, д. 7А</t>
  </si>
  <si>
    <t>г. Нягань, мкр. 4-й, д. 5Б</t>
  </si>
  <si>
    <t>г. Радужный, мкр. 4-й, д. 15</t>
  </si>
  <si>
    <t>г. Радужный, мкр. 4-й, д. 16</t>
  </si>
  <si>
    <t>г. Сургут, ул. Югорская, д. 5/3</t>
  </si>
  <si>
    <t>г. Сургут, ул. Маяковского, д. 11</t>
  </si>
  <si>
    <t>г. Сургут, пр-кт. Мира, д. 51</t>
  </si>
  <si>
    <t>г. Сургут, ул. Магистральная, д. 36</t>
  </si>
  <si>
    <t>г. Сургут, ул. Флегонта Показаньева, д. 12</t>
  </si>
  <si>
    <t>г. Нижневартовск, ул. Северная, д. 3Б</t>
  </si>
  <si>
    <t>Итого по Нижневартовскому муниципальному району на 2028 год</t>
  </si>
  <si>
    <t>159</t>
  </si>
  <si>
    <t>174</t>
  </si>
  <si>
    <t>176</t>
  </si>
  <si>
    <t>179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</si>
  <si>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</si>
  <si>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</si>
  <si>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</si>
  <si>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</si>
  <si>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</si>
  <si>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</si>
  <si>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</si>
  <si>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</si>
  <si>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</si>
  <si>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</si>
  <si>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</si>
  <si>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</si>
  <si>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</si>
  <si>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</si>
  <si>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</si>
  <si>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</si>
  <si>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</si>
  <si>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</si>
  <si>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</si>
  <si>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</si>
  <si>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</si>
  <si>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263</t>
  </si>
  <si>
    <t>г. Нягань, ул. 30 лет Победы, д. 9А</t>
  </si>
  <si>
    <t>г. Ханты-Мансийск, ул. Гагарина, д. 290</t>
  </si>
  <si>
    <t>г. Ханты-Мансийск, ул. Заречная, д. 7</t>
  </si>
  <si>
    <t>г. Ханты-Мансийск, ул. Кирова, д. 39</t>
  </si>
  <si>
    <t>г. Ханты-Мансийск, ул. Пионерская, д. 29</t>
  </si>
  <si>
    <t>г. Ханты-Мансийск, ул. Пионерская, д. 46</t>
  </si>
  <si>
    <t>г. Ханты-Мансийск, ул. Чехова, д. 26</t>
  </si>
  <si>
    <t>г. Пыть-Ях, мкр 2-й Нефтяников, д. 31</t>
  </si>
  <si>
    <t>г. Нижневартовск, ул. Интернациональная, д. 19А</t>
  </si>
  <si>
    <t>г. Сургут, ул. Аэрофлотская, д. 17</t>
  </si>
  <si>
    <t>г. Сургут, ул. Аэрофлотская, д. 21</t>
  </si>
  <si>
    <t>г. Сургут, ул. Крылова, д. 7</t>
  </si>
  <si>
    <t>г. Сургут, ул. Островского, д. 20</t>
  </si>
  <si>
    <t>г. Сургут, ул. Губкина, д. 23</t>
  </si>
  <si>
    <t>г. Сургут, ул. Крылова, д. 17</t>
  </si>
  <si>
    <t>г. Сургут, ул. Профсоюзов, д. 18</t>
  </si>
  <si>
    <t>Мансарда</t>
  </si>
  <si>
    <t>г. Сургут, пр-кт. Мира, д. 7</t>
  </si>
  <si>
    <t>г. Сургут, ул. Декабристов, д. 13</t>
  </si>
  <si>
    <t>г. Сургут, ул. Декабристов, д. 15</t>
  </si>
  <si>
    <t>г. Сургут, ул. Крылова, д. 45</t>
  </si>
  <si>
    <t>г. Сургут, ул. Ленинградская, д. 10А</t>
  </si>
  <si>
    <t>г. Сургут, ул. Мелик-Карамова, д. 20</t>
  </si>
  <si>
    <t>г. Сургут, пр-кт. Комсомольский, д. 38</t>
  </si>
  <si>
    <t>г. Нижневартовск, ул. 60 лет Октября, д. 76*</t>
  </si>
  <si>
    <t>г. Нижневартовск, ул. Гагарина, д. 10</t>
  </si>
  <si>
    <t>г. Нижневартовск, ул. Гагарина, д. 12</t>
  </si>
  <si>
    <t>г. Ханты-Мансийск, ул. Менделеева, д. 3</t>
  </si>
  <si>
    <t>г. Ханты-Мансийск, ул. Рознина, д. 46</t>
  </si>
  <si>
    <t>г. Югорск, ул. 40 лет Победы, д. 1</t>
  </si>
  <si>
    <t>г. Сургут, ул. Энергетиков, д. 29</t>
  </si>
  <si>
    <t>г. Сургут, ул. Югорская, д. 7</t>
  </si>
  <si>
    <t>г. Сургут, ул. Майская, д. 10</t>
  </si>
  <si>
    <t>г. Сургут, проезд Взлетный, д. 7</t>
  </si>
  <si>
    <t>г. Сургут, проезд Первопроходцев, д. 14</t>
  </si>
  <si>
    <t>г. Сургут, пр-кт. Комсомольский, д. 21</t>
  </si>
  <si>
    <t>г. Сургут, пр-кт. Комсомольский, д. 27/1</t>
  </si>
  <si>
    <t>г. Сургут, пр-кт. Комсомольский, д. 44/2</t>
  </si>
  <si>
    <t>г. Сургут, ул. Грибоедова, д. 13</t>
  </si>
  <si>
    <t>г. Сургут, ул. Просвещения, д. 29/1</t>
  </si>
  <si>
    <t>г. Сургут, ул. Федорова, д. 59</t>
  </si>
  <si>
    <t>г. Сургут, ул. Федорова, д. 65</t>
  </si>
  <si>
    <t>г. Сургут, ул. Пушкина, д. 18/1</t>
  </si>
  <si>
    <t>г. Сургут, ул. Энергетиков, д. 11/1</t>
  </si>
  <si>
    <t>г. Сургут, ул. Энергетиков, д. 26/1</t>
  </si>
  <si>
    <t>г. Сургут, ул. Энергетиков, д. 3</t>
  </si>
  <si>
    <t>г. Сургут, пр-кт. Комсомольский, д. 25</t>
  </si>
  <si>
    <t>г. Сургут, пр-кт. Пролетарский, д. 26</t>
  </si>
  <si>
    <t>г. Сургут, проезд Первопроходцев, д. 1</t>
  </si>
  <si>
    <t>г. Сургут, проезд Первопроходцев, д. 8</t>
  </si>
  <si>
    <t>г. Сургут, ул. Югорская, д. 18</t>
  </si>
  <si>
    <t>г. Сургут, пр-кт. Пролетарский, д. 24</t>
  </si>
  <si>
    <t>г. Сургут, ул. Нагорная, д. 13</t>
  </si>
  <si>
    <t>г. Сургут, ул. Республики, д. 65</t>
  </si>
  <si>
    <t>г. Сургут, ул. Магистральная, д. 34</t>
  </si>
  <si>
    <t>г. Сургут, ул. Профсоюзов, д. 50</t>
  </si>
  <si>
    <t>г. Сургут, ул. Пушкина, д. 14, корп. 1</t>
  </si>
  <si>
    <t>г. Югорск, ул. Студенческая, д. 20</t>
  </si>
  <si>
    <t>г. Сургут, ул. Просвещения, д. 35</t>
  </si>
  <si>
    <t>г. Сургут, ул. Гагарина, д. 24</t>
  </si>
  <si>
    <t>г. Сургут, пр-кт. Пролетарский, д. 14</t>
  </si>
  <si>
    <t>г. Нефтеюганск, мкр. 8А, д. 4</t>
  </si>
  <si>
    <t>г. Сургут, ул. Маяковского, д. 47, корп. 1</t>
  </si>
  <si>
    <t>г. Урай, мкр. Западный, д. 19</t>
  </si>
  <si>
    <t>г. Лангепас, ул. Мира, д. 3</t>
  </si>
  <si>
    <t>г. Лангепас, ул. Мира, д. 7</t>
  </si>
  <si>
    <t>г. Лангепас, ул. Мира, д. 9</t>
  </si>
  <si>
    <t>г. Лангепас, ул. Ленина, д. 15</t>
  </si>
  <si>
    <t>г. Лангепас, ул. Ленина, д. 15А</t>
  </si>
  <si>
    <t>г. Лангепас, ул. Ленина, д. 17</t>
  </si>
  <si>
    <t>г. Лангепас, ул. Ленина, д. 28</t>
  </si>
  <si>
    <t>г. Лангепас, ул. Ленина, д. 30А</t>
  </si>
  <si>
    <t>г. Лангепас, ул. Солнечная, д. 10А</t>
  </si>
  <si>
    <t>г. Сургут, ул. Республики, д. 86</t>
  </si>
  <si>
    <t>г. Сургут, ул. Республики, д. 88</t>
  </si>
  <si>
    <t>г. Сургут, ул. Мелик-Карамова, д. 24*</t>
  </si>
  <si>
    <t>г. Сургут, ул. Мелик-Карамова, д. 68*</t>
  </si>
  <si>
    <t>г. Сургут, пр-кт. Комсомольский, д. 12/1</t>
  </si>
  <si>
    <t>г. Ханты-Мансийск, ул. Свердлова, д. 26</t>
  </si>
  <si>
    <t>255</t>
  </si>
  <si>
    <t>256</t>
  </si>
  <si>
    <t>257</t>
  </si>
  <si>
    <t>258</t>
  </si>
  <si>
    <t>259</t>
  </si>
  <si>
    <t>260</t>
  </si>
  <si>
    <t>261</t>
  </si>
  <si>
    <t>262</t>
  </si>
  <si>
    <t>264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</si>
  <si>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</si>
  <si>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</si>
  <si>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</si>
  <si>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</si>
  <si>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</si>
  <si>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</si>
  <si>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</si>
  <si>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</si>
  <si>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</si>
  <si>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363</t>
  </si>
  <si>
    <t>г. Сургут, ул. Магистральная, д. 32</t>
  </si>
  <si>
    <t>г. Сургут, ул. Маяковского, д. 16</t>
  </si>
  <si>
    <t>г. Сургут, ул. Маяковского, д. 47</t>
  </si>
  <si>
    <t>г. Нефтеюганск, мкр. 10-й, д. 3</t>
  </si>
  <si>
    <t>г. Сургут, ул. Маяковского, д. 49, корп. 1</t>
  </si>
  <si>
    <t>296</t>
  </si>
  <si>
    <t>г. Сургут, пр-кт. Комсомольский, д. 12</t>
  </si>
  <si>
    <t>298</t>
  </si>
  <si>
    <t>г. Сургут, пр-кт. Комсомольский, д. 20/1</t>
  </si>
  <si>
    <t>г. Сургут, ул. Привокзальная, д. 26</t>
  </si>
  <si>
    <t>г. Нефтеюганск, мкр. 12-й, д. 5</t>
  </si>
  <si>
    <t>г. Сургут, ул. Просвещения, д. 27</t>
  </si>
  <si>
    <t>г. Нефтеюганск, мкр. 12-й, д. 52</t>
  </si>
  <si>
    <t>303</t>
  </si>
  <si>
    <t>г. Сургут, пр-кт. Комсомольский, д. 6/1</t>
  </si>
  <si>
    <t>г. Сургут, ул. Республики, д. 70</t>
  </si>
  <si>
    <t>г. Нефтеюганск, мкр. 5-й, д. 5</t>
  </si>
  <si>
    <t>г. Нефтеюганск, мкр. 9-й, д. 21</t>
  </si>
  <si>
    <t>312</t>
  </si>
  <si>
    <t>г. Сургут, пр-кт. Ленина, д. 53</t>
  </si>
  <si>
    <t>316</t>
  </si>
  <si>
    <t>г. Сургут, пр-кт. Мира, д. 30</t>
  </si>
  <si>
    <t>337</t>
  </si>
  <si>
    <t>г. Сургут, ул. Аэрофлотская, д. 15</t>
  </si>
  <si>
    <t>г. Сургут, ул. Энергетиков, д. 17</t>
  </si>
  <si>
    <t>318</t>
  </si>
  <si>
    <t>г. Сургут, пр-кт. Набережный, д. 76</t>
  </si>
  <si>
    <t>г. Сургут, ул. Энергетиков, д. 3/2</t>
  </si>
  <si>
    <t>322</t>
  </si>
  <si>
    <t>г. Сургут, проезд Взлетный, д. 5</t>
  </si>
  <si>
    <t>310</t>
  </si>
  <si>
    <t>г. Сургут, пр-кт. Ленина, д. 42</t>
  </si>
  <si>
    <t>336</t>
  </si>
  <si>
    <t>г. Сургут, ул. Аэрофлотская, д. 13</t>
  </si>
  <si>
    <t>343</t>
  </si>
  <si>
    <t>г. Сургут, ул. Григория Кукуевицкого, д. 4</t>
  </si>
  <si>
    <t>349</t>
  </si>
  <si>
    <t>г. Сургут, ул. Дзержинского, д. 7/2</t>
  </si>
  <si>
    <t>352</t>
  </si>
  <si>
    <t>г. Сургут, ул. Крылова, д. 21</t>
  </si>
  <si>
    <t>358</t>
  </si>
  <si>
    <t>361</t>
  </si>
  <si>
    <t>355</t>
  </si>
  <si>
    <t>г. Сургут, ул. Крылова, д. 43</t>
  </si>
  <si>
    <t>г. Сургут, ул. Энергетиков, д. 3/1</t>
  </si>
  <si>
    <t>г. Сургут, ул. Маяковского, д. 49</t>
  </si>
  <si>
    <t>324</t>
  </si>
  <si>
    <t>г. Сургут, проезд Дружбы, д. 9</t>
  </si>
  <si>
    <t>г. Нефтеюганск, мкр. 10-й, д. 6</t>
  </si>
  <si>
    <t>г. Нефтеюганск, мкр. 10-й, д. 9</t>
  </si>
  <si>
    <t>г. Нефтеюганск, мкр. 5-й, д. 12</t>
  </si>
  <si>
    <t>г. Нефтеюганск, мкр. 14-й, д. 33</t>
  </si>
  <si>
    <t>г. Сургут, ул. Пушкина, д. 22</t>
  </si>
  <si>
    <t>г. Нефтеюганск, мкр. 3-й, д. 14</t>
  </si>
  <si>
    <t>г. Нефтеюганск, мкр. 5-й, д. 2</t>
  </si>
  <si>
    <t>340</t>
  </si>
  <si>
    <t>г. Сургут, ул. Грибоедова, д. 11</t>
  </si>
  <si>
    <t>г. Сургут, ул. Островского, д. 19</t>
  </si>
  <si>
    <t>г. Нижневартовск, ул. 60 лет Октября, д. 4</t>
  </si>
  <si>
    <t>г. Нижневартовск, ул. Чапаева, д. 15, корп. 2</t>
  </si>
  <si>
    <t>г. Нижневартовск, ул. 60 лет Октября, д. 6</t>
  </si>
  <si>
    <t>г. Нижневартовск, ул. 60 лет Октября, д. 8</t>
  </si>
  <si>
    <t>г. Нижневартовск, ул. 60 лет Октября, д. 44</t>
  </si>
  <si>
    <t>г. Нижневартовск, ул. Ленина, д. 36</t>
  </si>
  <si>
    <t>г. Нижневартовск, ул. Ленина, д. 38</t>
  </si>
  <si>
    <t>г. Нижневартовск, пр-кт. Победы, д. 3</t>
  </si>
  <si>
    <t>г. Нижневартовск, ул. Северная, д. 70</t>
  </si>
  <si>
    <t>г. Нижневартовск, ул. Ленина, д. 27</t>
  </si>
  <si>
    <t>г. Нижневартовск, ул. 60 лет Октября, д. 57</t>
  </si>
  <si>
    <t>г. Нижневартовск, ул. Интернациональная, д. 13</t>
  </si>
  <si>
    <t>г. Нижневартовск, ул. Мира, д. 60, корп. 5</t>
  </si>
  <si>
    <t>г. Нижневартовск, ул. Интернациональная, д. 49, корп. 1</t>
  </si>
  <si>
    <t>г. Нижневартовск, ул. Интернациональная, д. 49, корп. 2</t>
  </si>
  <si>
    <t>г. Нижневартовск, ул. Интернациональная, д. 49, корп. 3</t>
  </si>
  <si>
    <t>г. Нижневартовск, ул. Северная, д. 72</t>
  </si>
  <si>
    <t>г. Нижневартовск, ул. Спортивная, д. 13, корп. 1</t>
  </si>
  <si>
    <t>г. Нижневартовск, ул. Спортивная, д. 13, корп. 3</t>
  </si>
  <si>
    <t>г. Нижневартовск, ул. Спортивная, д. 13, корп. 4</t>
  </si>
  <si>
    <t>г. Нижневартовск, ул. Мира, д. 31</t>
  </si>
  <si>
    <t>г. Нижневартовск, ул. Мира, д. 31, корп. 1</t>
  </si>
  <si>
    <t>г. Нижневартовск, ул. 60 лет Октября, д. 74</t>
  </si>
  <si>
    <t>г. Нижневартовск, ул. 60 лет Октября, д. 84</t>
  </si>
  <si>
    <t>г. Нижневартовск, ул. 60 лет Октября, д. 86</t>
  </si>
  <si>
    <t>г. Нижневартовск, ул. 60 лет Октября, д. 88</t>
  </si>
  <si>
    <t>г. Нижневартовск, ул. Мира, д. 31, корп. 2</t>
  </si>
  <si>
    <t>г. Нижневартовск, ул. Мира, д. 31, корп. 3</t>
  </si>
  <si>
    <t>г. Нижневартовск, ул. Мира, д. 25</t>
  </si>
  <si>
    <t>г. Нижневартовск, ул. 60 лет Октября, д. 70</t>
  </si>
  <si>
    <t>г. Нижневартовск, ул. 60 лет Октября, д. 90</t>
  </si>
  <si>
    <t>г. Нижневартовск, ул. 60 лет Октября, д. 11</t>
  </si>
  <si>
    <t>г. Нижневартовск, ул. 60 лет Октября, д. 72</t>
  </si>
  <si>
    <t>г. Ханты-Мансийск, ул. Мира, д. 52А</t>
  </si>
  <si>
    <t>г. Нижневартовск, ул. Маршала Жукова, д. 14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</si>
  <si>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</si>
  <si>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</si>
  <si>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</si>
  <si>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</si>
  <si>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</si>
  <si>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</si>
  <si>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</si>
  <si>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</si>
  <si>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</si>
  <si>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</si>
  <si>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</si>
  <si>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</si>
  <si>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</si>
  <si>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</si>
  <si>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</si>
  <si>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</si>
  <si>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</si>
  <si>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</si>
  <si>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</si>
  <si>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</si>
  <si>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</si>
  <si>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297</t>
  </si>
  <si>
    <t>299</t>
  </si>
  <si>
    <t>300</t>
  </si>
  <si>
    <t>301</t>
  </si>
  <si>
    <t>302</t>
  </si>
  <si>
    <t>304</t>
  </si>
  <si>
    <t>305</t>
  </si>
  <si>
    <t>306</t>
  </si>
  <si>
    <t>307</t>
  </si>
  <si>
    <t>308</t>
  </si>
  <si>
    <t>309</t>
  </si>
  <si>
    <t>311</t>
  </si>
  <si>
    <t>313</t>
  </si>
  <si>
    <t>314</t>
  </si>
  <si>
    <t>315</t>
  </si>
  <si>
    <t>317</t>
  </si>
  <si>
    <t>319</t>
  </si>
  <si>
    <t>320</t>
  </si>
  <si>
    <t>321</t>
  </si>
  <si>
    <t>323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</si>
  <si>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</si>
  <si>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</si>
  <si>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</si>
  <si>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</si>
  <si>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</si>
  <si>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</si>
  <si>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</si>
  <si>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</si>
  <si>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</si>
  <si>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</si>
  <si>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338</t>
  </si>
  <si>
    <t>339</t>
  </si>
  <si>
    <t>341</t>
  </si>
  <si>
    <t>342</t>
  </si>
  <si>
    <t>344</t>
  </si>
  <si>
    <t>345</t>
  </si>
  <si>
    <t>346</t>
  </si>
  <si>
    <t>347</t>
  </si>
  <si>
    <t>348</t>
  </si>
  <si>
    <t>350</t>
  </si>
  <si>
    <t>351</t>
  </si>
  <si>
    <t>353</t>
  </si>
  <si>
    <t>354</t>
  </si>
  <si>
    <t>356</t>
  </si>
  <si>
    <t>357</t>
  </si>
  <si>
    <t>359</t>
  </si>
  <si>
    <t>360</t>
  </si>
  <si>
    <t>г. Сургут, проезд Первопроходцев, д. 11/2</t>
  </si>
  <si>
    <t>г. Сургут, ул. Республики, д. 67</t>
  </si>
  <si>
    <t>г. Сургут, ул. Толстого, д. 18</t>
  </si>
  <si>
    <t>г. Сургут, ул. Энергетиков, д. 7/1</t>
  </si>
  <si>
    <t>362</t>
  </si>
  <si>
    <t>г. Сургут, ул. Островского, д. 8</t>
  </si>
  <si>
    <t>265</t>
  </si>
  <si>
    <t>г. Сургут, пр-кт. Ленина, д. 56</t>
  </si>
  <si>
    <t>г. Сургут, пр-кт. Мира, д. 10</t>
  </si>
  <si>
    <t>г. Сургут, ул. Толстого, д. 22</t>
  </si>
  <si>
    <t>г. Сургут, ул. Лермонтова, д. 4</t>
  </si>
  <si>
    <t>364</t>
  </si>
  <si>
    <t>365</t>
  </si>
  <si>
    <t>367</t>
  </si>
  <si>
    <t>368</t>
  </si>
  <si>
    <t>г. Нижневартовск, ул. Северная, д. 3А</t>
  </si>
  <si>
    <t>г. Нефтеюганск, мкр. 16А, д. 68</t>
  </si>
  <si>
    <t>г. Ханты-Мансийск, ул. Гагарина, д. 288А</t>
  </si>
  <si>
    <t>г. Нягань, мкр. 2-й, д. 24</t>
  </si>
  <si>
    <t>г. Когалым, ул. Прибалтийская, д. 9А</t>
  </si>
  <si>
    <t>г. Сургут, пр-кт. Ленина, д. 13</t>
  </si>
  <si>
    <t>г. Сургут, ул. Гагарина, д. 6</t>
  </si>
  <si>
    <t>г. Сургут, ул. Лермонтова, д. 2</t>
  </si>
  <si>
    <t>г. Покачи, ул. Молодежная, д. 11</t>
  </si>
  <si>
    <t>г. Покачи, ул. Ленина, д. 12</t>
  </si>
  <si>
    <t>г. Покачи, ул. Ленина, д. 16</t>
  </si>
  <si>
    <t>Итого по городскому округу Покачи  на 2028 год</t>
  </si>
  <si>
    <t>г. Покачи, ул. Таежная, д. 2</t>
  </si>
  <si>
    <t>Итого по городскому округу Покачи  на 2027 год</t>
  </si>
  <si>
    <t>369</t>
  </si>
  <si>
    <t>370</t>
  </si>
  <si>
    <t>г. Покачи, ул. Комсомольская, д. 2</t>
  </si>
  <si>
    <t>г. Сургут, ул. Югорская, д. 42/1</t>
  </si>
  <si>
    <t>Березовский муниципальный район</t>
  </si>
  <si>
    <t>г. Когалым, ул. Набережная, д. 157</t>
  </si>
  <si>
    <t>г. Ханты-Мансийск, ул. Энгельса, д. 15А</t>
  </si>
  <si>
    <t>г. Нижневартовск, пр-кт. Победы, д. 14</t>
  </si>
  <si>
    <t>г. Нижневартовск, пр-кт. Победы, д. 17А</t>
  </si>
  <si>
    <t>г. Нижневартовск, ул. 60 лет Октября, д. 3</t>
  </si>
  <si>
    <t>г. Нижневартовск, ул. 60 лет Октября, д. 5</t>
  </si>
  <si>
    <t>г. Нижневартовск, ул. 60 лет Октября, д. 9</t>
  </si>
  <si>
    <t>г. Нижневартовск, ул. Дружбы Народов, д. 27А</t>
  </si>
  <si>
    <t>г. Нижневартовск, ул. Дружбы Народов, д. 29</t>
  </si>
  <si>
    <t>г. Нижневартовск, ул. Дружбы Народов, д. 8</t>
  </si>
  <si>
    <t>г. Нижневартовск, ул. Дружбы Народов, д. 8А</t>
  </si>
  <si>
    <t>г. Нижневартовск, ул. Заводская, д. 16А</t>
  </si>
  <si>
    <t>г. Нижневартовск, ул. Заводская, д. 27</t>
  </si>
  <si>
    <t>г. Нижневартовск, ул. Ленина, д. 25А</t>
  </si>
  <si>
    <t>г. Нижневартовск, ул. Менделеева, д. 24</t>
  </si>
  <si>
    <t>г. Нижневартовск, ул. Пермская, д. 13</t>
  </si>
  <si>
    <t>г. Нижневартовск, ул. Пермская, д. 15</t>
  </si>
  <si>
    <t>г. Нижневартовск, ул. Пермская, д. 21</t>
  </si>
  <si>
    <t>г. Нижневартовск, ул. Пермская, д. 31</t>
  </si>
  <si>
    <t>г. Нижневартовск, ул. Чапаева, д. 93</t>
  </si>
  <si>
    <t>г. Радужный, мкр. 2-й, д. 23А</t>
  </si>
  <si>
    <t>г. Радужный, мкр. 2-й, д. 8</t>
  </si>
  <si>
    <t>г. Радужный, мкр. 4-й, д. 26</t>
  </si>
  <si>
    <t>г. Радужный, мкр. 4-й, д. 27</t>
  </si>
  <si>
    <t>г. Радужный, мкр. 5-й, д. 22</t>
  </si>
  <si>
    <t>г. Радужный, мкр. 5-й, д. 23</t>
  </si>
  <si>
    <t>г. Радужный, мкр. 6-й, д. 13</t>
  </si>
  <si>
    <t>г. Радужный, мкр. 6-й, д. 15</t>
  </si>
  <si>
    <t>г. Сургут, пр-кт. Ленина, д. 67/4</t>
  </si>
  <si>
    <t>г. Сургут, ул. Григория Кукуевицкого, д. 7</t>
  </si>
  <si>
    <t>г. Сургут, ул. Майская, д. 14</t>
  </si>
  <si>
    <t>г. Сургут, ул. Энтузиастов, д. 67</t>
  </si>
  <si>
    <t>г. Лангепас, проезд Светлый, д. 28</t>
  </si>
  <si>
    <t>г. Лангепас, ул. Дружбы Народов, д. 23</t>
  </si>
  <si>
    <t>г. Лангепас, ул. Дружбы Народов, д. 25</t>
  </si>
  <si>
    <t>г. Лангепас, ул. Дружбы Народов, д. 29</t>
  </si>
  <si>
    <t>г. Лангепас, ул. Дружбы Народов, д. 35</t>
  </si>
  <si>
    <t>г. Лангепас, ул. Комсомольская, д. 14</t>
  </si>
  <si>
    <t>г. Лангепас, ул. Комсомольская, д. 5</t>
  </si>
  <si>
    <t>г. Лангепас, ул. Ленина, д. 41</t>
  </si>
  <si>
    <t>г. Лангепас, ул. Мира, д. 27</t>
  </si>
  <si>
    <t>г. Лангепас, ул. Мира, д. 34</t>
  </si>
  <si>
    <t>г. Лангепас, ул. Парковая, д. 29</t>
  </si>
  <si>
    <t>г. Сургут, ул. Энергетиков, д. 31</t>
  </si>
  <si>
    <t>г. Нягань, мкр. 1-й, д. 3</t>
  </si>
  <si>
    <t>г. Нягань, мкр. 1-й, д. 29Б</t>
  </si>
  <si>
    <t>г. Нягань, мкр. 1-й, д. 35</t>
  </si>
  <si>
    <t>г. Нягань, мкр. 2-й, д. 16</t>
  </si>
  <si>
    <t>г. Нягань, мкр. 2-й, д. 17</t>
  </si>
  <si>
    <t>г. Нягань, мкр. 4-й, д. 12</t>
  </si>
  <si>
    <t>г. Лангепас, ул. Первостроителей, д. 1А</t>
  </si>
  <si>
    <t>г. Мегион, ул. 50 лет Октября, д. 2</t>
  </si>
  <si>
    <t>г. Мегион, ул. Свободы, д. 7</t>
  </si>
  <si>
    <t>г. Нефтеюганск, мкр. 11А, д. 27</t>
  </si>
  <si>
    <t>г. Нефтеюганск, мкр. 11А, д. 26</t>
  </si>
  <si>
    <t>г. Нефтеюганск, мкр. 11-й, д. 73</t>
  </si>
  <si>
    <t>г. Нефтеюганск, мкр. 11-й, д. 76</t>
  </si>
  <si>
    <t>г. Нижневартовск, ул. Заводская, д. 14А</t>
  </si>
  <si>
    <t>г. Нижневартовск, ул. Декабристов, д. 18А</t>
  </si>
  <si>
    <t>г. Нижневартовск, ул. Декабристов, д. 18Б</t>
  </si>
  <si>
    <t>г. Нефтеюганск, мкр. 10А, д. 1</t>
  </si>
  <si>
    <t>г. Нефтеюганск, мкр. 10-й, д. 24</t>
  </si>
  <si>
    <t>г. Нефтеюганск, мкр. 10-й, д. 29</t>
  </si>
  <si>
    <t>г. Нефтеюганск, мкр. 9-й, д. 29</t>
  </si>
  <si>
    <t>г. Нефтеюганск, мкр. 8-й, д. 11</t>
  </si>
  <si>
    <t>г. Нефтеюганск, мкр. 6-й, д. 55</t>
  </si>
  <si>
    <t>г. Нефтеюганск, мкр. 6-й, д. 2</t>
  </si>
  <si>
    <t>г. Нефтеюганск, мкр. 16-й, д. 9</t>
  </si>
  <si>
    <t>г. Нефтеюганск, мкр. 16-й, д. 8</t>
  </si>
  <si>
    <t>г. Нефтеюганск, мкр. 16-й, д. 6</t>
  </si>
  <si>
    <t>г. Нефтеюганск, мкр. 16-й, д. 39</t>
  </si>
  <si>
    <t>г. Нефтеюганск, мкр. 16-й, д. 30</t>
  </si>
  <si>
    <t>г. Нефтеюганск, мкр. 16-й, д. 26</t>
  </si>
  <si>
    <t>г. Нефтеюганск, мкр. 16-й, д. 15</t>
  </si>
  <si>
    <t>г. Нефтеюганск, мкр. 16А, д. 78</t>
  </si>
  <si>
    <t>г. Нефтеюганск, мкр. 16А, д. 64</t>
  </si>
  <si>
    <t>г. Нефтеюганск, мкр. 14-й, д. 57</t>
  </si>
  <si>
    <t>г. Нефтеюганск, мкр. 14-й, д. 49</t>
  </si>
  <si>
    <t>г. Нефтеюганск, мкр. 14-й, д. 48</t>
  </si>
  <si>
    <t>г. Нефтеюганск, мкр. 14-й, д. 4</t>
  </si>
  <si>
    <t>г. Нефтеюганск, мкр. 14-й, д. 35</t>
  </si>
  <si>
    <t>г. Нефтеюганск, мкр. 14-й, д. 23</t>
  </si>
  <si>
    <t>г. Нефтеюганск, мкр. 13-й, д. 7</t>
  </si>
  <si>
    <t>г. Нефтеюганск, мкр. 13-й, д. 66</t>
  </si>
  <si>
    <t>г. Нефтеюганск, мкр. 13-й, д. 49</t>
  </si>
  <si>
    <t>г. Нефтеюганск, мкр. 13-й, д. 38</t>
  </si>
  <si>
    <t>г. Нефтеюганск, мкр. 13-й, д. 22</t>
  </si>
  <si>
    <t>г. Нефтеюганск, мкр. 13-й, д. 16</t>
  </si>
  <si>
    <t>г. Нефтеюганск, мкр. 13-й, д. 14</t>
  </si>
  <si>
    <t>г. Нефтеюганск, мкр. 12-й, д. 8</t>
  </si>
  <si>
    <t>г. Нефтеюганск, мкр. 12-й, д. 59</t>
  </si>
  <si>
    <t>г. Нефтеюганск, мкр. 12-й, д. 58</t>
  </si>
  <si>
    <t>г. Нефтеюганск, мкр. 12-й, д. 54</t>
  </si>
  <si>
    <t>г. Нефтеюганск, мкр. 12-й, д. 3</t>
  </si>
  <si>
    <t>г. Нефтеюганск, мкр. 12-й, д. 28</t>
  </si>
  <si>
    <t>г. Нефтеюганск, мкр. 12-й, д. 18</t>
  </si>
  <si>
    <t>г. Нефтеюганск, мкр. 12-й, д. 17</t>
  </si>
  <si>
    <t>г. Нефтеюганск, мкр. 12-й, д. 10</t>
  </si>
  <si>
    <t>г. Нефтеюганск, мкр. 12-й, д. 1</t>
  </si>
  <si>
    <t>г. Нефтеюганск, мкр. 11Б, д. 15</t>
  </si>
  <si>
    <t>г. Нижневартовск, ул. Заводская, д. 14</t>
  </si>
  <si>
    <t>г. Нижневартовск, ул. Интернациональная, д. 11</t>
  </si>
  <si>
    <t>г. Нижневартовск, ул. Интернациональная, д. 27</t>
  </si>
  <si>
    <t>г. Нижневартовск, ул. Интернациональная, д. 2Д</t>
  </si>
  <si>
    <t>г. Нижневартовск, ул. Интернациональная, д. 55</t>
  </si>
  <si>
    <t>г. Радужный, мкр. 6-й, д. 14</t>
  </si>
  <si>
    <t>г. Радужный, мкр. 6-й, д. 18</t>
  </si>
  <si>
    <t>г. Радужный, мкр. 7-й, д. 10</t>
  </si>
  <si>
    <t>г. Радужный, мкр. 7-й, д. 2А</t>
  </si>
  <si>
    <t>г. Радужный, мкр. 9-й, д. 25</t>
  </si>
  <si>
    <t>г. Радужный, мкр. 9-й, д. 26</t>
  </si>
  <si>
    <t>325</t>
  </si>
  <si>
    <t>371</t>
  </si>
  <si>
    <t>372</t>
  </si>
  <si>
    <t>373</t>
  </si>
  <si>
    <t>374</t>
  </si>
  <si>
    <t>375</t>
  </si>
  <si>
    <t>376</t>
  </si>
  <si>
    <t>377</t>
  </si>
  <si>
    <t>378</t>
  </si>
  <si>
    <t>380</t>
  </si>
  <si>
    <t>381</t>
  </si>
  <si>
    <t>382</t>
  </si>
  <si>
    <t>383</t>
  </si>
  <si>
    <t>г. Мегион, пр-кт. Победы, д. 10</t>
  </si>
  <si>
    <t>г. Мегион, ул. Советская, д. 2</t>
  </si>
  <si>
    <t>г. Мегион, ул. Строителей, д. 6</t>
  </si>
  <si>
    <t>Всего по автономному округу на 2027 год</t>
  </si>
  <si>
    <t>Всего по автономному округу на 2026 год</t>
  </si>
  <si>
    <t>г. Нижневартовск, ул. Мира, д. 23*</t>
  </si>
  <si>
    <t>Итого по городскому округу Когалым на 2026 год</t>
  </si>
  <si>
    <t>Итого по городскому округу Лангепас на 2026 год</t>
  </si>
  <si>
    <t>Итого по городскому округу Мегион на 2026 год</t>
  </si>
  <si>
    <t>Итого по городскому округу Нефтеюганск на 2026 год</t>
  </si>
  <si>
    <t>Итого по городскому округу Нягань на 2026 год</t>
  </si>
  <si>
    <t>Итого по городскому округу Радужный на 2026 год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</si>
  <si>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</si>
  <si>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</si>
  <si>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</si>
  <si>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</si>
  <si>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</si>
  <si>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</si>
  <si>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</si>
  <si>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</si>
  <si>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</si>
  <si>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</si>
  <si>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</si>
  <si>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</si>
  <si>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</si>
  <si>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</si>
  <si>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</si>
  <si>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</si>
  <si>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</si>
  <si>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</si>
  <si>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</si>
  <si>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</si>
  <si>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</si>
  <si>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</si>
  <si>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</si>
  <si>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г. Пыть-Ях, мкр 2а Лесников, ул. Советская, д. 7</t>
  </si>
  <si>
    <t>г. Пыть-Ях, мкр 1-й Центральный, д. 16</t>
  </si>
  <si>
    <t>г. Пыть-Ях, мкр 2а Лесников, ул. Советская, д. 26</t>
  </si>
  <si>
    <t>г. Пыть-Ях, мкр 2а Лесников, ул. Советская, д. 37</t>
  </si>
  <si>
    <t>г. Пыть-Ях, мкр 2-й Нефтяников, д. 11</t>
  </si>
  <si>
    <t>г. Пыть-Ях, мкр 2-й Нефтяников, д. 12</t>
  </si>
  <si>
    <t>г. Пыть-Ях, мкр 1-й Центральный, д. 19</t>
  </si>
  <si>
    <t>г. Пыть-Ях, мкр 2а Лесников, ул. Советская, д. 39</t>
  </si>
  <si>
    <t>г. Пыть-Ях, мкр 2-й Нефтяников, д. 25</t>
  </si>
  <si>
    <t>г. Пыть-Ях, мкр 2-й Нефтяников, д. 18</t>
  </si>
  <si>
    <t>г. Пыть-Ях, мкр 2-й Нефтяников, д. 19</t>
  </si>
  <si>
    <t>г. Нефтеюганск, мкр. 16-й, д. 36*</t>
  </si>
  <si>
    <t>утепление фасада</t>
  </si>
  <si>
    <t>г. Нижневартовск, ул. Северная, д. 28А</t>
  </si>
  <si>
    <t>Итого по Березовскому муниципальному району на 2027 год</t>
  </si>
  <si>
    <t>г. Нефтеюганск, мкр. 12-й, д. 4</t>
  </si>
  <si>
    <t>г. Нижневартовск, пр-кт. Победы, д. 19А</t>
  </si>
  <si>
    <t>г. Нижневартовск, ул. Осенняя, д. 2</t>
  </si>
  <si>
    <t>конструкция крыши</t>
  </si>
  <si>
    <t>Кондинский р-н, пгт. Мортка, пер. Молодежный, д. 13</t>
  </si>
  <si>
    <t>Кондинский р-н, пгт. Мортка, пер. Молодежный, д. 7</t>
  </si>
  <si>
    <t>Кондинский р-н, пгт. Междуреченский, ул. Волгоградская, д. 9А</t>
  </si>
  <si>
    <t>Кондинский р-н, пгт. Междуреченский, ул. Молодежная, д. 3Г</t>
  </si>
  <si>
    <t>Кондинский р-н, пгт. Междуреченский, ул. Волгоградская, д. 9</t>
  </si>
  <si>
    <t>Кондинский р-н, пгт. Междуреченский, ул. Молодежная, д. 16</t>
  </si>
  <si>
    <t>Кондинский р-н, пгт. Междуреченский, ул. Кедровая, д. 9</t>
  </si>
  <si>
    <t>г. Мегион, пгт. Высокий, ул. Льва Толстого, д. 10</t>
  </si>
  <si>
    <t>г. Мегион, пгт. Высокий, ул. Ленина, д. 1/1</t>
  </si>
  <si>
    <t>г. Мегион, пгт. Высокий, ул. Ленина, д. 8</t>
  </si>
  <si>
    <t>г. Мегион, пгт. Высокий, ул. Бахилова, д. 4</t>
  </si>
  <si>
    <t>г. Мегион, пгт. Высокий, ул. Ленина, д. 10</t>
  </si>
  <si>
    <t>г. Мегион, пгт. Высокий, ул. Ленина, д. 10А</t>
  </si>
  <si>
    <t>г. Мегион, пгт. Высокий, ул. Ленина, д. 15</t>
  </si>
  <si>
    <t>г. Мегион, пгт. Высокий, ул. Ленина, д. 46</t>
  </si>
  <si>
    <t>Нефтеюганский р-н, п. Каркатеевы, ул. Береговая, д. 36</t>
  </si>
  <si>
    <t>Нефтеюганский р-н, п. Каркатеевы, ул. Центральная, д. 35</t>
  </si>
  <si>
    <t>Нефтеюганский р-н, п. Сингапай, ул. Круг Б-3, д. 37</t>
  </si>
  <si>
    <t>Нефтеюганский р-н, п. Сингапай, ул. Круг Б-3, д. 40</t>
  </si>
  <si>
    <t>Нефтеюганский р-н, п. Сингапай, ул. Круг В-1, д. 56</t>
  </si>
  <si>
    <t>Нефтеюганский р-н, п. Сингапай, ул. Круг Б-3, д. 41</t>
  </si>
  <si>
    <t>Нефтеюганский р-н, п. Сингапай, ул. Круг Б-3, д. 43</t>
  </si>
  <si>
    <t>Нефтеюганский р-н, п. Сингапай, ул. Круг Б-3, д. 36</t>
  </si>
  <si>
    <t>Нефтеюганский р-н, п. Сингапай, ул. Круг Б-4, д. 28</t>
  </si>
  <si>
    <t>Нефтеюганский р-н, п. Сингапай, ул. Круг Б-4, д. 30</t>
  </si>
  <si>
    <t>Нефтеюганский р-н, п. Сингапай, ул. Круг В-1, д. 45</t>
  </si>
  <si>
    <t>Нефтеюганский р-н, п. Сингапай, ул. Круг В-1, д. 46</t>
  </si>
  <si>
    <t>Нефтеюганский р-н, п. Сингапай, ул. Круг В-1, д. 47*</t>
  </si>
  <si>
    <t>Нефтеюганский р-н, пгт. Пойковский, мкр. 3-й, д. 22</t>
  </si>
  <si>
    <t>Нефтеюганский р-н, пгт. Пойковский, мкр. 4-й, д. 18</t>
  </si>
  <si>
    <t>Нефтеюганский р-н, пгт. Пойковский, мкр. 4-й, д. 19</t>
  </si>
  <si>
    <t>Нефтеюганский р-н, пгт. Пойковский, мкр. 3-й, д. 99</t>
  </si>
  <si>
    <t>Нефтеюганский р-н, пгт. Пойковский, мкр. 4-й, д. 27</t>
  </si>
  <si>
    <t>Нефтеюганский р-н, пгт. Пойковский, мкр. 1-й, д. 63</t>
  </si>
  <si>
    <t>Нефтеюганский р-н, пгт. Пойковский, мкр. 1-й, д. 79</t>
  </si>
  <si>
    <t>Нефтеюганский р-н, пгт. Пойковский, мкр. 6-й, д. 102</t>
  </si>
  <si>
    <t>Нефтеюганский р-н, пгт. Пойковский, мкр. 7-й, д. 10/11/11А*</t>
  </si>
  <si>
    <t>Нефтеюганский р-н, пгт. Пойковский, мкр. 7-й, д. 12/13</t>
  </si>
  <si>
    <t>Нефтеюганский р-н, пгт. Пойковский, мкр. 7-й, д. 21/22</t>
  </si>
  <si>
    <t>Нефтеюганский р-н, пгт. Пойковский, мкр. 7-й, д. 8/9*</t>
  </si>
  <si>
    <t>Нефтеюганский р-н, пгт. Пойковский, мкр. Дорожник, д. 7</t>
  </si>
  <si>
    <t>Нефтеюганский р-н, с. Чеускино, ул. Центральная, д. 17А</t>
  </si>
  <si>
    <t>Нефтеюганский р-н, п. Юганская Обь, ул. Тобольская, д. 24</t>
  </si>
  <si>
    <t>Нефтеюганский р-н, с. Чеускино, ул. Центральная, д. 27</t>
  </si>
  <si>
    <t>Нефтеюганский р-н, п. Куть-Ях, д. 10</t>
  </si>
  <si>
    <t>Нефтеюганский р-н, п. Куть-Ях, д. 11</t>
  </si>
  <si>
    <t>Нефтеюганский р-н, п. Куть-Ях, д. 8</t>
  </si>
  <si>
    <t>Нефтеюганский р-н, п. Салым, ул. Привокзальная, д. 1</t>
  </si>
  <si>
    <t>Нефтеюганский р-н, п. Салым, ул. Привокзальная, д. 6</t>
  </si>
  <si>
    <t>Нефтеюганский р-н, п. Сентябрьский, д. 18</t>
  </si>
  <si>
    <t>Нефтеюганский р-н, п. Сивыс-Ях, ул. Нефтяников, д. 14</t>
  </si>
  <si>
    <t>Нефтеюганский р-н, с. Лемпино, ул. Проулок, д. 2</t>
  </si>
  <si>
    <t>Нижневартовский р-н, пгт. Излучинск, пер. Строителей, д. 10</t>
  </si>
  <si>
    <t>Нижневартовский р-н, пгт. Излучинск, ул. Таежная, д. 3</t>
  </si>
  <si>
    <t>Нижневартовский р-н, пгт. Излучинск, ул. Таежная, д. 5</t>
  </si>
  <si>
    <t>Нижневартовский р-н, пгт. Излучинск, ул. Энергетиков, д. 2А</t>
  </si>
  <si>
    <t>Нижневартовский р-н, пгт. Излучинск, ул. Энергетиков, д. 4А</t>
  </si>
  <si>
    <t>Нижневартовский р-н, пгт. Излучинск, пер. Строителей, д. 3</t>
  </si>
  <si>
    <t>Нижневартовский р-н, пгт. Излучинск, пер. Строителей, д. 3А</t>
  </si>
  <si>
    <t>Нижневартовский р-н, пгт. Излучинск, ул. Энергетиков, д. 11</t>
  </si>
  <si>
    <t>Октябрьский р-н, пгт. Приобье, ул. Школьная, д. 2</t>
  </si>
  <si>
    <t>Октябрьский р-н, пгт. Приобье, ул. Школьная, д. 4</t>
  </si>
  <si>
    <t>Советский р-н, г. Советский, ул. Гагарина, д. 71</t>
  </si>
  <si>
    <t>Советский р-н, г. Советский, ул. Гагарина, д. 75</t>
  </si>
  <si>
    <t>Советский р-н, г. Советский, ул. Гастелло, д. 2</t>
  </si>
  <si>
    <t>Советский р-н, г. Советский, ул. Гастелло, д. 39</t>
  </si>
  <si>
    <t>Советский р-н, г. Советский, ул. Железнодорожная, д. 2</t>
  </si>
  <si>
    <t>Советский р-н, г. Советский, ул. Железнодорожная, д. 6</t>
  </si>
  <si>
    <t>Советский р-н, г. Советский, ул. Железнодорожная, д. 16</t>
  </si>
  <si>
    <t>Советский р-н, г. Советский, ул. Железнодорожная, д. 18</t>
  </si>
  <si>
    <t>Советский р-н, г. Советский, ул. Железнодорожная, д. 32</t>
  </si>
  <si>
    <t>Советский р-н, г. Советский, ул. Железнодорожная, д. 4</t>
  </si>
  <si>
    <t>Советский р-н, г. Советский, ул. Калинина, д. 1</t>
  </si>
  <si>
    <t>Советский р-н, г. Советский, ул. Макаренко, д. 52</t>
  </si>
  <si>
    <t>Советский р-н, г. Советский, ул. Припарковая, д. 1</t>
  </si>
  <si>
    <t>Советский р-н, г. Советский, ул. Советская, д. 2</t>
  </si>
  <si>
    <t>Советский р-н, г. Советский, ул. Советская, д. 31</t>
  </si>
  <si>
    <t>Советский р-н, п. Алябьевский, ул. Ленина, д. 7</t>
  </si>
  <si>
    <t>Советский р-н, п. Алябьевский, ул. Токмянина, д. 1</t>
  </si>
  <si>
    <t>Сургутский р-н, г. Лянтор, мкр. 6-й, д. 32</t>
  </si>
  <si>
    <t>Сургутский р-н, г. Лянтор, мкр. 6-й, д. 33</t>
  </si>
  <si>
    <t>Сургутский р-н, г. Лянтор, мкр. 4-й, д. 9</t>
  </si>
  <si>
    <t>Сургутский р-н, г. Лянтор, ул. Назаргалеева, д. 26</t>
  </si>
  <si>
    <t>Сургутский р-н, г. Лянтор, ул. Согласия, д. 5</t>
  </si>
  <si>
    <t>Сургутский р-н, пгт. Белый Яр, ул. Есенина, д. 41</t>
  </si>
  <si>
    <t>Сургутский р-н, пгт. Белый Яр, ул. Шукшина, д. 11</t>
  </si>
  <si>
    <t>Сургутский р-н, пгт. Белый Яр, ул. Шукшина, д. 13</t>
  </si>
  <si>
    <t>Сургутский р-н, пгт. Белый Яр, ул. Шукшина, д. 15</t>
  </si>
  <si>
    <t>Сургутский р-н, пгт. Федоровский, ул. Ленина, д. 27</t>
  </si>
  <si>
    <t>Сургутский р-н, пгт. Федоровский, ул. Савуйская, д. 21</t>
  </si>
  <si>
    <t>Сургутский р-н, пгт. Федоровский, ул. Строителей, д. 13</t>
  </si>
  <si>
    <t>Сургутский р-н, пгт. Федоровский, ул. Строителей, д. 21</t>
  </si>
  <si>
    <t>Сургутский р-н, пгт. Федоровский, ул. Федорова, д. 3</t>
  </si>
  <si>
    <t>Березовский р-н, п. Светлый, ул. Набережная, д. 9</t>
  </si>
  <si>
    <t>Березовский р-н, пгт. Березово, ул. Дуркина, д. 11</t>
  </si>
  <si>
    <t>Березовский р-н, пгт. Березово, ул. Лесная, д. 7</t>
  </si>
  <si>
    <t>Березовский р-н, пгт. Игрим, пер. Солнечный, д. 3</t>
  </si>
  <si>
    <t>Березовский р-н, пгт. Игрим, ул. Сухарева, д. 14А</t>
  </si>
  <si>
    <t>Советский р-н, г. Советский, ул. Гагарина, д. 62</t>
  </si>
  <si>
    <t>Советский р-н, г. Советский, ул. Гагарина, д. 73</t>
  </si>
  <si>
    <t>Советский р-н, г. Советский, ул. Киевская, д. 28</t>
  </si>
  <si>
    <t>Советский р-н, г. Советский, ул. Макаренко, д. 6</t>
  </si>
  <si>
    <t>Советский р-н, г. Советский, ул. Октябрьская, д. 4</t>
  </si>
  <si>
    <t>Советский р-н, г. Советский, ул. Октябрьская, д. 6</t>
  </si>
  <si>
    <t>Советский р-н, г. Советский, ул. Юбилейная, д. 52</t>
  </si>
  <si>
    <t>Советский р-н, г. Советский, ул. Юбилейная, д. 52А</t>
  </si>
  <si>
    <t>Советский р-н, п. Алябьевский, ул. Новоселов, д. 5</t>
  </si>
  <si>
    <t>Советский р-н, п. Алябьевский, ул. Токмянина, д. 6</t>
  </si>
  <si>
    <t>Советский р-н, пгт. Агириш, ул. Вокзальная, д. 9</t>
  </si>
  <si>
    <t>Советский р-н, пгт. Коммунистический, ул. Мира, д. 1Б</t>
  </si>
  <si>
    <t>Советский р-н, пгт. Малиновский, ул. Гагарина, д. 7</t>
  </si>
  <si>
    <t>Сургутский р-н, г. Лянтор, мкр. 6а, д. 96</t>
  </si>
  <si>
    <t>Сургутский р-н, г. Лянтор, ул. Назаргалеева, д. 12</t>
  </si>
  <si>
    <t>Сургутский р-н, г. Лянтор, ул. Назаргалеева, д. 32</t>
  </si>
  <si>
    <t>Сургутский р-н, пгт. Белый Яр, мкр. 1-й, д. 4</t>
  </si>
  <si>
    <t>Сургутский р-н, пгт. Белый Яр, мкр. 1-й, д. 7</t>
  </si>
  <si>
    <t>Сургутский р-н, пгт. Федоровский, ул. Федорова, д. 3А</t>
  </si>
  <si>
    <t>Сургутский р-н, пгт. Федоровский, ул. Федорова, д. 3Б</t>
  </si>
  <si>
    <t>Сургутский р-н, с. Локосово, ул. Балуева, д. 26</t>
  </si>
  <si>
    <t>Сургутский р-н, с. Локосово, ул. Заводская, д. 1/1</t>
  </si>
  <si>
    <t>Сургутский р-н, с. Локосово, ул. Заводская, д. 1, корп. 2</t>
  </si>
  <si>
    <t>Сургутский р-н, с. Локосово, ул. Заводская, д. 3, корп. 1</t>
  </si>
  <si>
    <t>Сургутский р-н, с. Локосово, ул. Заводская, д. 3, корп. 2</t>
  </si>
  <si>
    <t>Советский р-н, г. Советский, мкр. Нефтяник, д. 17</t>
  </si>
  <si>
    <t>Советский р-н, г. Советский, ул. Гагарина, д. 2, корп. 2</t>
  </si>
  <si>
    <t>Советский р-н, г. Советский, ул. Гагарина, д. 81*</t>
  </si>
  <si>
    <t>Советский р-н, г. Советский, ул. Гастелло, д. 31</t>
  </si>
  <si>
    <t>Советский р-н, г. Советский, ул. Кирова, д. 20</t>
  </si>
  <si>
    <t>Советский р-н, г. Советский, ул. Кирова, д. 22, корп. 1</t>
  </si>
  <si>
    <t>Советский р-н, г. Советский, ул. Кирова, д. 22, корп. 2*</t>
  </si>
  <si>
    <t>Советский р-н, г. Советский, ул. Юбилейная, д. 56</t>
  </si>
  <si>
    <t>Советский р-н, пгт. Коммунистический, ул. Матросова, д. 5А*</t>
  </si>
  <si>
    <t>Сургутский р-н, г. Лянтор, мкр. 6а, д. 101</t>
  </si>
  <si>
    <t>Сургутский р-н, г. Лянтор, мкр. 6а, д. 90</t>
  </si>
  <si>
    <t>Сургутский р-н, г. Лянтор, ул. Магистральная, д. 24/2</t>
  </si>
  <si>
    <t>Сургутский р-н, г. Лянтор, ул. Магистральная, д. 28</t>
  </si>
  <si>
    <t>Сургутский р-н, п. Нижнесортымский, ул. Хусаинова, д. 13</t>
  </si>
  <si>
    <t>Сургутский р-н, п. Солнечный, ул. Космонавтов, д. 23А</t>
  </si>
  <si>
    <t>Сургутский р-н, п. Солнечный, ул. Спортивная, д. 10А</t>
  </si>
  <si>
    <t>Сургутский р-н, пгт. Белый Яр, ул. Некрасова, д. 1А</t>
  </si>
  <si>
    <t>Сургутский р-н, пгт. Белый Яр, ул. Шукшина, д. 16А</t>
  </si>
  <si>
    <t>Сургутский р-н, пгт. Федоровский, ул. Строителей, д. 19/1</t>
  </si>
  <si>
    <t>Белоярский р-н, г. Белоярский,  мкр. 1, д. 27</t>
  </si>
  <si>
    <t>Белоярский р-н, г. Белоярский,  мкр. 3, д. 14</t>
  </si>
  <si>
    <t>Белоярский р-н, г. Белоярский,  мкр. 3, д. 28А</t>
  </si>
  <si>
    <t>Белоярский р-н, г. Белоярский,  мкр. 3, д. 5А</t>
  </si>
  <si>
    <t>Белоярский р-н, г. Белоярский,  мкр. 1, д. 1</t>
  </si>
  <si>
    <t>Белоярский р-н, г. Белоярский,  мкр. 1, д. 19</t>
  </si>
  <si>
    <t>Белоярский р-н, г. Белоярский,  мкр. 1, д. 26</t>
  </si>
  <si>
    <t>Белоярский р-н, г. Белоярский,  мкр. 1, д. 28</t>
  </si>
  <si>
    <t>Белоярский р-н, г. Белоярский,  мкр. 1, д. 5</t>
  </si>
  <si>
    <t>Белоярский р-н, г. Белоярский,  мкр. 1, д. 6</t>
  </si>
  <si>
    <t>Белоярский р-н, г. Белоярский,  мкр. 1, д. 7</t>
  </si>
  <si>
    <t>Белоярский р-н, г. Белоярский,  мкр. 3, д. 1</t>
  </si>
  <si>
    <t>Белоярский р-н, г. Белоярский,  мкр. 3, д. 19</t>
  </si>
  <si>
    <t>Белоярский р-н, г. Белоярский,  мкр. 3, д. 24</t>
  </si>
  <si>
    <t>Белоярский р-н, г. Белоярский,  мкр. 3, д. 25</t>
  </si>
  <si>
    <t>Белоярский р-н, г. Белоярский,  ул. Набережная, д. 19</t>
  </si>
  <si>
    <t>Белоярский р-н, г. Белоярский,  мкр. 1, д. 18</t>
  </si>
  <si>
    <t>Белоярский р-н, г. Белоярский,  мкр. 6, д. 7</t>
  </si>
  <si>
    <t>Белоярский р-н, г. Белоярский,  мкр. 7, д. 18</t>
  </si>
  <si>
    <t>Белоярский р-н, г. Белоярский,  мкр. 7, д. 20</t>
  </si>
  <si>
    <t>г. Лангепас, ул. Парковая, д. 13</t>
  </si>
  <si>
    <t>г. Лангепас, ул. Парковая, д. 15</t>
  </si>
  <si>
    <t>г. Лангепас, ул. Парковая, д. 15А</t>
  </si>
  <si>
    <t>г. Мегион, ул. Ленина, д. 4, корп. 1</t>
  </si>
  <si>
    <t>г. Мегион, ул. Свободы, д. 31, корп. 2</t>
  </si>
  <si>
    <t>г. Мегион, ул. Чехова, д. 1, корп. 1</t>
  </si>
  <si>
    <t>г. Мегион, ул. Заречная, д. 14, корп. 1</t>
  </si>
  <si>
    <t>г. Мегион, ул. Заречная, д. 15, корп. 1</t>
  </si>
  <si>
    <t>г. Мегион, ул. Заречная, д. 16, корп. 3</t>
  </si>
  <si>
    <t>г. Мегион, ул. Строителей, д. 2, корп. 1</t>
  </si>
  <si>
    <t>г. Мегион, ул. Строителей, д. 2, корп. 2</t>
  </si>
  <si>
    <t>г. Мегион, ул. Строителей, д. 2, корп. 3</t>
  </si>
  <si>
    <t>г. Мегион, пгт. Высокий, ул. Гагарина, д. 1, корп. 1</t>
  </si>
  <si>
    <t>г. Мегион, пгт. Высокий, ул. Ленина, д. 18, корп. 2</t>
  </si>
  <si>
    <t>г. Нижневартовск, ул. Интернациональная, д. 2Г, корп. 3*</t>
  </si>
  <si>
    <t>г. Нижневартовск, ул. Ленина, д. 9, корп. 2</t>
  </si>
  <si>
    <t>г. Нижневартовск, ул. Чапаева, д. 15, корп. 1*</t>
  </si>
  <si>
    <t>г. Нижневартовск, ул. Дружбы Народов, д. 22, корп. 1</t>
  </si>
  <si>
    <t>г. Нижневартовск, ул. Ленина, д. 11, корп. 2</t>
  </si>
  <si>
    <t>г. Нижневартовск, ул. Мира, д. 27, корп. 1</t>
  </si>
  <si>
    <t>г. Нижневартовск, ул. Мира, д. 27, корп. 2</t>
  </si>
  <si>
    <t>г. Нижневартовск, ул. Северная, д. 11, корп. 2</t>
  </si>
  <si>
    <t>г. Нижневартовск, ул. Интернациональная, д. 2Б, корп. 1</t>
  </si>
  <si>
    <t>г. Нижневартовск, ул. Интернациональная, д. 2Б, корп. 2</t>
  </si>
  <si>
    <t>г. Нижневартовск, ул. Интернациональная, д. 2Б, корп. 3</t>
  </si>
  <si>
    <t>г. Нижневартовск, ул. Интернациональная, д. 2Г, корп. 1</t>
  </si>
  <si>
    <t>г. Нижневартовск, ул. Интернациональная, д. 2Г, корп. 2</t>
  </si>
  <si>
    <t>г. Нижневартовск, ул. Интернациональная, д. 2, корп. 1</t>
  </si>
  <si>
    <t>г. Нижневартовск, ул. Интернациональная, д. 2, корп. 2</t>
  </si>
  <si>
    <t>г. Нижневартовск, ул. Интернациональная, д. 2, корп. 3</t>
  </si>
  <si>
    <t>г. Нижневартовск, ул. Ленина, д. 11, корп. 3</t>
  </si>
  <si>
    <t>г. Нижневартовск, ул. Мира, д. 27, корп. 3</t>
  </si>
  <si>
    <t>г. Пыть-Ях, мкр. 3 Кедровый, д. 51</t>
  </si>
  <si>
    <t>г. Пыть-Ях, мкр. 4-й Молодежный, д. 1</t>
  </si>
  <si>
    <t>г. Пыть-Ях, мкр. 4-й Молодежный, д. 2</t>
  </si>
  <si>
    <t>г. Пыть-Ях, мкр. 2а Лесников, ул. Сибирская, д. 10</t>
  </si>
  <si>
    <t>г. Радужный, мкр. Южный, ул. Магистральная, д. 10/1</t>
  </si>
  <si>
    <t>г. Радужный, мкр. Южный, ул. Магистральная, д. 10/2</t>
  </si>
  <si>
    <t>г. Сургут, б-р. Писателей, д. 21, корп. 1</t>
  </si>
  <si>
    <t>г. Сургут, ул. Гагарина, д. 32</t>
  </si>
  <si>
    <t>г. Сургут, ул. Маяковского, д. 28</t>
  </si>
  <si>
    <t>г. Сургут, пр-кт. Ленина, д. 68</t>
  </si>
  <si>
    <t>г. Сургут, ул. Маяковского, д. 45, корп. 1</t>
  </si>
  <si>
    <t>г. Сургут, наб Ивана Кайдалова, д. 28, корп. 1*</t>
  </si>
  <si>
    <t>г. Сургут, ул. Быстринская, д. 8, корп. 1</t>
  </si>
  <si>
    <t>г. Сургут, ул. Майская, д. 6, корп. 2*</t>
  </si>
  <si>
    <t>г. Урай, мкр. 2, д. 39</t>
  </si>
  <si>
    <t>г. Урай, мкр. 3, д. 3</t>
  </si>
  <si>
    <t>г. Урай, мкр. 3, д. 19</t>
  </si>
  <si>
    <t>г. Урай, мкр. 3, д. 26</t>
  </si>
  <si>
    <t>г. Урай, мкр. 3, д. 29</t>
  </si>
  <si>
    <t>г. Урай, мкр. 3, д. 35</t>
  </si>
  <si>
    <t>г. Урай, мкр. 3, д. 37</t>
  </si>
  <si>
    <t>г. Урай, мкр. 3, д. 38</t>
  </si>
  <si>
    <t>г. Урай, мкр. 3, д. 39</t>
  </si>
  <si>
    <t>г. Урай, мкр. 3, д. 40</t>
  </si>
  <si>
    <t>г. Урай, мкр. 3, д. 43</t>
  </si>
  <si>
    <t>г. Урай, мкр. 3, д. 44</t>
  </si>
  <si>
    <t>г. Урай, мкр. 3, д. 45</t>
  </si>
  <si>
    <t>г. Урай, мкр. 3, д. 9</t>
  </si>
  <si>
    <t>г. Урай, мкр. 3, д. 5</t>
  </si>
  <si>
    <t>г. Урай, мкр. 3, д. 6</t>
  </si>
  <si>
    <t>г. Урай, мкр. 3, д. 6А</t>
  </si>
  <si>
    <t>г. Урай, мкр. 3, д. 14</t>
  </si>
  <si>
    <t>г. Урай, мкр. 3, д. 15</t>
  </si>
  <si>
    <t>г. Югорск, ул. Мира, д. 18, корп. 3</t>
  </si>
  <si>
    <t>г. Югорск, ул. Таежная, д. 16, корп. 1*</t>
  </si>
  <si>
    <t>Советский р-н, п. Алябьевский, ул. Токмянина, д. 5</t>
  </si>
  <si>
    <t>г. Нефтеюганск, мкр. 14-й, д. 25</t>
  </si>
  <si>
    <t>г. Пыть-Ях, мкр 2-й Нефтяников, д. 15</t>
  </si>
  <si>
    <t>Нижневартовский р-н, пгт. Излучинск, ул. Энергетиков, д. 19</t>
  </si>
  <si>
    <t>Итого по Нижневартовскому муниципальному району на 2027 год</t>
  </si>
  <si>
    <t>г. Сургут, пр-кт. Пролетарский, д. 5</t>
  </si>
  <si>
    <t>г. Сургут, ул. Югорская, д. 1/2</t>
  </si>
  <si>
    <t>г. Ханты-Мансийск, ул. Карла Маркса, д. 28</t>
  </si>
  <si>
    <t>г. Нижневартовск, ул. Пермская, д. 23А</t>
  </si>
  <si>
    <t>г. Нижневартовск, ул. Ханты-Мансийская, д. 13*</t>
  </si>
  <si>
    <t>366</t>
  </si>
  <si>
    <t>г. Нягань, мкр. 3-й, д. 8*</t>
  </si>
  <si>
    <t>г. Сургут, ул. Геологическая, д. 19</t>
  </si>
  <si>
    <t>г. Сургут, ул. 30 лет Победы, д. 37/4</t>
  </si>
  <si>
    <t>г. Пыть-Ях, мкр. 5-й Солнечный, д. 16</t>
  </si>
  <si>
    <t>Итого по городскому округу Сургут на 2027 год</t>
  </si>
  <si>
    <t>Итого по Сургутскому муниципальному району на 2027 год</t>
  </si>
  <si>
    <t>Итого по городскому округу Сургут на 2028 год</t>
  </si>
  <si>
    <t>Итого по Сургутскому муниципальному району на 2028 год</t>
  </si>
  <si>
    <t>II. Перечень работ по капитальному ремонту общего имущества в многоквартирных домах</t>
  </si>
  <si>
    <t>г. Ханты-Мансийск, ул. Калинина, д. 34А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</si>
</sst>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_₽_-;\-* #,##0.00\ _₽_-;_-* &quot;-&quot;??\ _₽_-;_-@_-"/>
    <numFmt numFmtId="165" formatCode="_-* #,##0.00_р_._-;\-* #,##0.00_р_._-;_-* &quot;-&quot;??_р_._-;_-@_-"/>
    <numFmt numFmtId="166" formatCode="#,##0.00\ _₽"/>
    <numFmt numFmtId="167" formatCode="#\ ###\ ###\ ##0.0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Times New Roman"/>
      <family val="2"/>
      <charset val="204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</font>
    <font>
      <b/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6">
    <xf numFmtId="0" fontId="0" fillId="0" borderId="0"/>
    <xf numFmtId="0" fontId="3" fillId="0" borderId="0"/>
    <xf numFmtId="0" fontId="1" fillId="0" borderId="0"/>
    <xf numFmtId="43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5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165" fontId="7" fillId="0" borderId="0" applyFont="0" applyFill="0" applyBorder="0" applyAlignment="0" applyProtection="0"/>
    <xf numFmtId="0" fontId="6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165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0" fontId="3" fillId="0" borderId="0"/>
    <xf numFmtId="165" fontId="5" fillId="0" borderId="0" applyFont="0" applyFill="0" applyBorder="0" applyAlignment="0" applyProtection="0"/>
    <xf numFmtId="0" fontId="3" fillId="0" borderId="0"/>
    <xf numFmtId="165" fontId="3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0" fontId="4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4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3" fontId="2" fillId="0" borderId="0" xfId="0" applyNumberFormat="1" applyFont="1"/>
    <xf numFmtId="0" fontId="2" fillId="0" borderId="0" xfId="0" applyFont="1" applyAlignment="1">
      <alignment horizontal="right"/>
    </xf>
    <xf numFmtId="0" fontId="10" fillId="0" borderId="0" xfId="0" applyFont="1"/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3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right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right"/>
    </xf>
    <xf numFmtId="3" fontId="2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/>
    <xf numFmtId="4" fontId="2" fillId="0" borderId="1" xfId="0" quotePrefix="1" applyNumberFormat="1" applyFont="1" applyBorder="1" applyAlignment="1">
      <alignment horizontal="right" vertical="center" wrapText="1"/>
    </xf>
    <xf numFmtId="4" fontId="2" fillId="0" borderId="1" xfId="0" quotePrefix="1" applyNumberFormat="1" applyFont="1" applyBorder="1" applyAlignment="1">
      <alignment horizontal="right"/>
    </xf>
    <xf numFmtId="0" fontId="10" fillId="0" borderId="0" xfId="0" applyFont="1" applyAlignment="1">
      <alignment vertical="center"/>
    </xf>
    <xf numFmtId="4" fontId="2" fillId="0" borderId="1" xfId="0" applyNumberFormat="1" applyFont="1" applyBorder="1" applyAlignment="1">
      <alignment horizontal="right" wrapText="1"/>
    </xf>
    <xf numFmtId="4" fontId="2" fillId="0" borderId="1" xfId="38" applyNumberFormat="1" applyFont="1" applyBorder="1" applyAlignment="1">
      <alignment horizontal="right" vertical="center"/>
    </xf>
    <xf numFmtId="49" fontId="2" fillId="0" borderId="1" xfId="0" applyNumberFormat="1" applyFont="1" applyBorder="1" applyAlignment="1">
      <alignment horizontal="left" vertical="center"/>
    </xf>
    <xf numFmtId="4" fontId="2" fillId="0" borderId="1" xfId="2" applyNumberFormat="1" applyFont="1" applyBorder="1" applyAlignment="1">
      <alignment horizontal="right"/>
    </xf>
    <xf numFmtId="4" fontId="2" fillId="0" borderId="1" xfId="0" quotePrefix="1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9" fillId="0" borderId="0" xfId="0" applyFont="1" applyAlignment="1">
      <alignment vertical="center"/>
    </xf>
    <xf numFmtId="4" fontId="9" fillId="0" borderId="1" xfId="0" applyNumberFormat="1" applyFont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wrapText="1"/>
    </xf>
    <xf numFmtId="4" fontId="2" fillId="0" borderId="1" xfId="0" applyNumberFormat="1" applyFont="1" applyBorder="1" applyAlignment="1">
      <alignment horizontal="right"/>
    </xf>
    <xf numFmtId="167" fontId="2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top"/>
    </xf>
    <xf numFmtId="2" fontId="2" fillId="0" borderId="1" xfId="0" applyNumberFormat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right" wrapText="1"/>
    </xf>
    <xf numFmtId="4" fontId="2" fillId="0" borderId="1" xfId="2" applyNumberFormat="1" applyFont="1" applyBorder="1" applyAlignment="1">
      <alignment horizontal="right" vertical="center" wrapText="1"/>
    </xf>
    <xf numFmtId="2" fontId="2" fillId="0" borderId="1" xfId="0" applyNumberFormat="1" applyFont="1" applyBorder="1" applyAlignment="1">
      <alignment horizontal="right"/>
    </xf>
    <xf numFmtId="0" fontId="2" fillId="0" borderId="1" xfId="2" applyFont="1" applyBorder="1" applyAlignment="1">
      <alignment wrapText="1"/>
    </xf>
    <xf numFmtId="0" fontId="2" fillId="0" borderId="1" xfId="2" applyFont="1" applyBorder="1" applyAlignment="1">
      <alignment horizontal="left" wrapText="1"/>
    </xf>
    <xf numFmtId="3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 wrapText="1"/>
    </xf>
    <xf numFmtId="3" fontId="9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center" wrapText="1"/>
    </xf>
    <xf numFmtId="166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center" vertical="top"/>
    </xf>
    <xf numFmtId="3" fontId="2" fillId="0" borderId="1" xfId="0" applyNumberFormat="1" applyFont="1" applyBorder="1" applyAlignment="1">
      <alignment wrapText="1"/>
    </xf>
    <xf numFmtId="49" fontId="11" fillId="0" borderId="1" xfId="0" applyNumberFormat="1" applyFont="1" applyBorder="1" applyAlignment="1">
      <alignment horizontal="center" vertical="center" wrapText="1"/>
    </xf>
    <xf numFmtId="4" fontId="12" fillId="0" borderId="1" xfId="38" applyNumberFormat="1" applyFont="1" applyBorder="1"/>
    <xf numFmtId="4" fontId="9" fillId="0" borderId="1" xfId="38" applyNumberFormat="1" applyFont="1" applyBorder="1"/>
    <xf numFmtId="4" fontId="9" fillId="0" borderId="1" xfId="0" applyNumberFormat="1" applyFont="1" applyBorder="1"/>
    <xf numFmtId="4" fontId="9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center" vertical="center" wrapText="1"/>
    </xf>
    <xf numFmtId="49" fontId="13" fillId="0" borderId="0" xfId="25" applyNumberFormat="1" applyFont="1" applyAlignment="1">
      <alignment horizontal="center" vertical="center" wrapText="1"/>
    </xf>
  </cellXfs>
  <cellStyles count="476">
    <cellStyle name="Обычный" xfId="0" builtinId="0"/>
    <cellStyle name="Обычный 10" xfId="18" xr:uid="{00000000-0005-0000-0000-000001000000}"/>
    <cellStyle name="Обычный 11" xfId="15" xr:uid="{00000000-0005-0000-0000-000002000000}"/>
    <cellStyle name="Обычный 12" xfId="25" xr:uid="{00000000-0005-0000-0000-000003000000}"/>
    <cellStyle name="Обычный 13" xfId="14" xr:uid="{00000000-0005-0000-0000-000004000000}"/>
    <cellStyle name="Обычный 13 2" xfId="29" xr:uid="{00000000-0005-0000-0000-000005000000}"/>
    <cellStyle name="Обычный 13 2 2" xfId="44" xr:uid="{00000000-0005-0000-0000-000006000000}"/>
    <cellStyle name="Обычный 13 2 2 2" xfId="68" xr:uid="{00000000-0005-0000-0000-000007000000}"/>
    <cellStyle name="Обычный 13 2 2 2 2" xfId="140" xr:uid="{00000000-0005-0000-0000-000008000000}"/>
    <cellStyle name="Обычный 13 2 2 2 2 2" xfId="374" xr:uid="{7CEBBB17-A2B5-497F-9970-536E269392FF}"/>
    <cellStyle name="Обычный 13 2 2 2 3" xfId="302" xr:uid="{1F9F0242-3A89-4BED-BE80-EB834C331ADB}"/>
    <cellStyle name="Обычный 13 2 2 3" xfId="92" xr:uid="{00000000-0005-0000-0000-000009000000}"/>
    <cellStyle name="Обычный 13 2 2 3 2" xfId="164" xr:uid="{00000000-0005-0000-0000-00000A000000}"/>
    <cellStyle name="Обычный 13 2 2 3 2 2" xfId="398" xr:uid="{582D6ABE-57CB-46FE-B616-F6ACCBF27160}"/>
    <cellStyle name="Обычный 13 2 2 3 3" xfId="326" xr:uid="{47C0E68C-E606-420D-AE28-1F4EEE176154}"/>
    <cellStyle name="Обычный 13 2 2 4" xfId="116" xr:uid="{00000000-0005-0000-0000-00000B000000}"/>
    <cellStyle name="Обычный 13 2 2 4 2" xfId="350" xr:uid="{24EF5F3F-41AE-4794-931E-F418208BE737}"/>
    <cellStyle name="Обычный 13 2 2 5" xfId="278" xr:uid="{EB82AC27-5822-4C06-918C-00B9C632560F}"/>
    <cellStyle name="Обычный 13 2 3" xfId="55" xr:uid="{00000000-0005-0000-0000-00000C000000}"/>
    <cellStyle name="Обычный 13 2 3 2" xfId="127" xr:uid="{00000000-0005-0000-0000-00000D000000}"/>
    <cellStyle name="Обычный 13 2 3 2 2" xfId="361" xr:uid="{65F53775-3CF0-460A-87A6-AAEC56FE5ADC}"/>
    <cellStyle name="Обычный 13 2 3 3" xfId="289" xr:uid="{F6FC4B61-C4CB-4DEE-B349-D77D0AD9E4D0}"/>
    <cellStyle name="Обычный 13 2 4" xfId="79" xr:uid="{00000000-0005-0000-0000-00000E000000}"/>
    <cellStyle name="Обычный 13 2 4 2" xfId="151" xr:uid="{00000000-0005-0000-0000-00000F000000}"/>
    <cellStyle name="Обычный 13 2 4 2 2" xfId="385" xr:uid="{B429508B-C430-4BD8-AAE4-B2E39E533497}"/>
    <cellStyle name="Обычный 13 2 4 3" xfId="313" xr:uid="{EF117953-B8CA-4E97-9687-1435FAA25B45}"/>
    <cellStyle name="Обычный 13 2 5" xfId="103" xr:uid="{00000000-0005-0000-0000-000010000000}"/>
    <cellStyle name="Обычный 13 2 5 2" xfId="337" xr:uid="{05E4860A-798D-47CB-B755-186B10BABD79}"/>
    <cellStyle name="Обычный 13 2 6" xfId="265" xr:uid="{1A078189-AC75-434A-8A5F-AC637432800F}"/>
    <cellStyle name="Обычный 13 3" xfId="39" xr:uid="{00000000-0005-0000-0000-000011000000}"/>
    <cellStyle name="Обычный 13 3 2" xfId="63" xr:uid="{00000000-0005-0000-0000-000012000000}"/>
    <cellStyle name="Обычный 13 3 2 2" xfId="135" xr:uid="{00000000-0005-0000-0000-000013000000}"/>
    <cellStyle name="Обычный 13 3 2 2 2" xfId="369" xr:uid="{28AEF5A7-200E-4766-B56C-5DA944C08234}"/>
    <cellStyle name="Обычный 13 3 2 3" xfId="297" xr:uid="{CD1D7A8D-4A84-4773-BD2A-9551FB8D5217}"/>
    <cellStyle name="Обычный 13 3 3" xfId="87" xr:uid="{00000000-0005-0000-0000-000014000000}"/>
    <cellStyle name="Обычный 13 3 3 2" xfId="159" xr:uid="{00000000-0005-0000-0000-000015000000}"/>
    <cellStyle name="Обычный 13 3 3 2 2" xfId="393" xr:uid="{2128348D-26FE-449B-BAA1-A1A8375AD770}"/>
    <cellStyle name="Обычный 13 3 3 3" xfId="321" xr:uid="{CE78C1CC-839C-4E15-A9D4-1CDCBD146EA7}"/>
    <cellStyle name="Обычный 13 3 4" xfId="111" xr:uid="{00000000-0005-0000-0000-000016000000}"/>
    <cellStyle name="Обычный 13 3 4 2" xfId="345" xr:uid="{06BB522B-BF12-4DA7-B2F0-C41457949769}"/>
    <cellStyle name="Обычный 13 3 5" xfId="273" xr:uid="{363706BB-5DB0-4C81-8EDF-11E71A9A650E}"/>
    <cellStyle name="Обычный 13 4" xfId="50" xr:uid="{00000000-0005-0000-0000-000017000000}"/>
    <cellStyle name="Обычный 13 4 2" xfId="122" xr:uid="{00000000-0005-0000-0000-000018000000}"/>
    <cellStyle name="Обычный 13 4 2 2" xfId="356" xr:uid="{652E2FB5-08DE-457A-8495-BF917046194D}"/>
    <cellStyle name="Обычный 13 4 3" xfId="284" xr:uid="{0D680A1C-00C4-49CE-9D81-5153BBAE25F9}"/>
    <cellStyle name="Обычный 13 5" xfId="74" xr:uid="{00000000-0005-0000-0000-000019000000}"/>
    <cellStyle name="Обычный 13 5 2" xfId="146" xr:uid="{00000000-0005-0000-0000-00001A000000}"/>
    <cellStyle name="Обычный 13 5 2 2" xfId="380" xr:uid="{F6139F8B-5844-4782-8406-2C4C3350B153}"/>
    <cellStyle name="Обычный 13 5 3" xfId="308" xr:uid="{994B3482-B948-499B-B8C6-72D6A6165FB7}"/>
    <cellStyle name="Обычный 13 6" xfId="98" xr:uid="{00000000-0005-0000-0000-00001B000000}"/>
    <cellStyle name="Обычный 13 6 2" xfId="332" xr:uid="{7AED289D-14D6-41C4-A7FF-B4E0347137B9}"/>
    <cellStyle name="Обычный 13 7" xfId="260" xr:uid="{5902F1B6-349D-44E8-AB60-B9ED063F5EDE}"/>
    <cellStyle name="Обычный 14" xfId="36" xr:uid="{00000000-0005-0000-0000-00001C000000}"/>
    <cellStyle name="Обычный 15" xfId="34" xr:uid="{00000000-0005-0000-0000-00001D000000}"/>
    <cellStyle name="Обычный 15 2" xfId="60" xr:uid="{00000000-0005-0000-0000-00001E000000}"/>
    <cellStyle name="Обычный 15 2 2" xfId="132" xr:uid="{00000000-0005-0000-0000-00001F000000}"/>
    <cellStyle name="Обычный 15 2 2 2" xfId="366" xr:uid="{33F221B4-8431-44BE-B50E-BD7DC69550C0}"/>
    <cellStyle name="Обычный 15 2 3" xfId="294" xr:uid="{E6418419-F339-4F55-B620-86EB2DCD7478}"/>
    <cellStyle name="Обычный 15 3" xfId="84" xr:uid="{00000000-0005-0000-0000-000020000000}"/>
    <cellStyle name="Обычный 15 3 2" xfId="156" xr:uid="{00000000-0005-0000-0000-000021000000}"/>
    <cellStyle name="Обычный 15 3 2 2" xfId="390" xr:uid="{C7B558F1-DF69-4E31-AF94-61F8D8EBDC50}"/>
    <cellStyle name="Обычный 15 3 3" xfId="318" xr:uid="{9BA66CA7-22D0-490C-8CF2-C4E8E2DAF20E}"/>
    <cellStyle name="Обычный 15 4" xfId="108" xr:uid="{00000000-0005-0000-0000-000022000000}"/>
    <cellStyle name="Обычный 15 4 2" xfId="342" xr:uid="{76F2214A-F9AF-46CC-9718-90493001BD1D}"/>
    <cellStyle name="Обычный 15 5" xfId="270" xr:uid="{3E7175D4-3DF2-45C2-8F86-C19D2ABDE859}"/>
    <cellStyle name="Обычный 16" xfId="1" xr:uid="{00000000-0005-0000-0000-000023000000}"/>
    <cellStyle name="Обычный 17" xfId="257" xr:uid="{A7FE2380-1CB8-417B-B786-C4DA4723F27F}"/>
    <cellStyle name="Обычный 2" xfId="2" xr:uid="{00000000-0005-0000-0000-000024000000}"/>
    <cellStyle name="Обычный 2 2" xfId="5" xr:uid="{00000000-0005-0000-0000-000025000000}"/>
    <cellStyle name="Обычный 2 3" xfId="258" xr:uid="{55DD9C20-5C46-470C-8EF3-EC9C150198A4}"/>
    <cellStyle name="Обычный 3" xfId="12" xr:uid="{00000000-0005-0000-0000-000026000000}"/>
    <cellStyle name="Обычный 3 2" xfId="27" xr:uid="{00000000-0005-0000-0000-000027000000}"/>
    <cellStyle name="Обычный 3 3" xfId="16" xr:uid="{00000000-0005-0000-0000-000028000000}"/>
    <cellStyle name="Обычный 4" xfId="19" xr:uid="{00000000-0005-0000-0000-000029000000}"/>
    <cellStyle name="Обычный 4 2" xfId="21" xr:uid="{00000000-0005-0000-0000-00002A000000}"/>
    <cellStyle name="Обычный 4 2 2" xfId="32" xr:uid="{00000000-0005-0000-0000-00002B000000}"/>
    <cellStyle name="Обычный 4 2 2 2" xfId="47" xr:uid="{00000000-0005-0000-0000-00002C000000}"/>
    <cellStyle name="Обычный 4 2 2 2 2" xfId="71" xr:uid="{00000000-0005-0000-0000-00002D000000}"/>
    <cellStyle name="Обычный 4 2 2 2 2 2" xfId="143" xr:uid="{00000000-0005-0000-0000-00002E000000}"/>
    <cellStyle name="Обычный 4 2 2 2 2 2 2" xfId="377" xr:uid="{8964BBAF-2B0C-436D-BEC0-B5AE5C328BA1}"/>
    <cellStyle name="Обычный 4 2 2 2 2 3" xfId="305" xr:uid="{252B6F9F-A96B-4690-B80C-AE1AF0C3ECC6}"/>
    <cellStyle name="Обычный 4 2 2 2 3" xfId="95" xr:uid="{00000000-0005-0000-0000-00002F000000}"/>
    <cellStyle name="Обычный 4 2 2 2 3 2" xfId="167" xr:uid="{00000000-0005-0000-0000-000030000000}"/>
    <cellStyle name="Обычный 4 2 2 2 3 2 2" xfId="401" xr:uid="{DC691B71-FF47-46B4-9595-6DCCF832547C}"/>
    <cellStyle name="Обычный 4 2 2 2 3 3" xfId="329" xr:uid="{313B9272-22F0-4AD2-9C3E-7D9B1CBED0D2}"/>
    <cellStyle name="Обычный 4 2 2 2 4" xfId="119" xr:uid="{00000000-0005-0000-0000-000031000000}"/>
    <cellStyle name="Обычный 4 2 2 2 4 2" xfId="353" xr:uid="{92D8F7F2-546C-4C79-AE4E-7C4D25461C1B}"/>
    <cellStyle name="Обычный 4 2 2 2 5" xfId="281" xr:uid="{4ECBB96F-8E0A-4A5D-8E5A-B99BFC16BE66}"/>
    <cellStyle name="Обычный 4 2 2 3" xfId="58" xr:uid="{00000000-0005-0000-0000-000032000000}"/>
    <cellStyle name="Обычный 4 2 2 3 2" xfId="130" xr:uid="{00000000-0005-0000-0000-000033000000}"/>
    <cellStyle name="Обычный 4 2 2 3 2 2" xfId="364" xr:uid="{0C541F9C-0AD4-4849-931E-EA77AE331599}"/>
    <cellStyle name="Обычный 4 2 2 3 3" xfId="292" xr:uid="{48308BFF-0FFC-448A-A732-320599ECC3D3}"/>
    <cellStyle name="Обычный 4 2 2 4" xfId="82" xr:uid="{00000000-0005-0000-0000-000034000000}"/>
    <cellStyle name="Обычный 4 2 2 4 2" xfId="154" xr:uid="{00000000-0005-0000-0000-000035000000}"/>
    <cellStyle name="Обычный 4 2 2 4 2 2" xfId="388" xr:uid="{45021DB6-9B4F-4595-AFD0-A47C64992FE5}"/>
    <cellStyle name="Обычный 4 2 2 4 3" xfId="316" xr:uid="{C899BD1B-E946-4403-ACE3-E68B51DFA0C3}"/>
    <cellStyle name="Обычный 4 2 2 5" xfId="106" xr:uid="{00000000-0005-0000-0000-000036000000}"/>
    <cellStyle name="Обычный 4 2 2 5 2" xfId="340" xr:uid="{DBCA14E0-6C4D-49FC-8DA2-111D6F1DA8FC}"/>
    <cellStyle name="Обычный 4 2 2 6" xfId="268" xr:uid="{C7C3A264-8D4F-4410-8FDE-F91EE959A532}"/>
    <cellStyle name="Обычный 4 2 3" xfId="42" xr:uid="{00000000-0005-0000-0000-000037000000}"/>
    <cellStyle name="Обычный 4 2 3 2" xfId="66" xr:uid="{00000000-0005-0000-0000-000038000000}"/>
    <cellStyle name="Обычный 4 2 3 2 2" xfId="138" xr:uid="{00000000-0005-0000-0000-000039000000}"/>
    <cellStyle name="Обычный 4 2 3 2 2 2" xfId="372" xr:uid="{E49D1817-ADA0-4951-AECC-44B827902711}"/>
    <cellStyle name="Обычный 4 2 3 2 3" xfId="300" xr:uid="{23408E4F-417E-4C06-B647-A1D6ED091149}"/>
    <cellStyle name="Обычный 4 2 3 3" xfId="90" xr:uid="{00000000-0005-0000-0000-00003A000000}"/>
    <cellStyle name="Обычный 4 2 3 3 2" xfId="162" xr:uid="{00000000-0005-0000-0000-00003B000000}"/>
    <cellStyle name="Обычный 4 2 3 3 2 2" xfId="396" xr:uid="{65EBB06A-55D9-4874-AB22-FB8EEF4C90EC}"/>
    <cellStyle name="Обычный 4 2 3 3 3" xfId="324" xr:uid="{025FFDD7-1F3D-4DF0-9E14-A18A116970C6}"/>
    <cellStyle name="Обычный 4 2 3 4" xfId="114" xr:uid="{00000000-0005-0000-0000-00003C000000}"/>
    <cellStyle name="Обычный 4 2 3 4 2" xfId="348" xr:uid="{69F5D8B3-9607-4067-AE21-8587903B6FC3}"/>
    <cellStyle name="Обычный 4 2 3 5" xfId="276" xr:uid="{5191A872-DABF-4B79-BAE9-F2AC7B483C75}"/>
    <cellStyle name="Обычный 4 2 4" xfId="53" xr:uid="{00000000-0005-0000-0000-00003D000000}"/>
    <cellStyle name="Обычный 4 2 4 2" xfId="125" xr:uid="{00000000-0005-0000-0000-00003E000000}"/>
    <cellStyle name="Обычный 4 2 4 2 2" xfId="359" xr:uid="{818EB64E-021A-45A9-BC54-064BB994CA5F}"/>
    <cellStyle name="Обычный 4 2 4 3" xfId="287" xr:uid="{C24480B0-AE93-4705-862C-52B0D979770A}"/>
    <cellStyle name="Обычный 4 2 5" xfId="77" xr:uid="{00000000-0005-0000-0000-00003F000000}"/>
    <cellStyle name="Обычный 4 2 5 2" xfId="149" xr:uid="{00000000-0005-0000-0000-000040000000}"/>
    <cellStyle name="Обычный 4 2 5 2 2" xfId="383" xr:uid="{3A765780-FCA5-41E5-BD46-405BE9629559}"/>
    <cellStyle name="Обычный 4 2 5 3" xfId="311" xr:uid="{F1F97EFE-404C-40B2-B827-3855AA40DEB2}"/>
    <cellStyle name="Обычный 4 2 6" xfId="101" xr:uid="{00000000-0005-0000-0000-000041000000}"/>
    <cellStyle name="Обычный 4 2 6 2" xfId="335" xr:uid="{430E1FF1-FACF-4E6C-A59B-292CF0DE94E9}"/>
    <cellStyle name="Обычный 4 2 7" xfId="263" xr:uid="{4886F6E1-9419-4506-8372-1C395D08D552}"/>
    <cellStyle name="Обычный 4 3" xfId="30" xr:uid="{00000000-0005-0000-0000-000042000000}"/>
    <cellStyle name="Обычный 4 3 2" xfId="45" xr:uid="{00000000-0005-0000-0000-000043000000}"/>
    <cellStyle name="Обычный 4 3 2 2" xfId="69" xr:uid="{00000000-0005-0000-0000-000044000000}"/>
    <cellStyle name="Обычный 4 3 2 2 2" xfId="141" xr:uid="{00000000-0005-0000-0000-000045000000}"/>
    <cellStyle name="Обычный 4 3 2 2 2 2" xfId="375" xr:uid="{1BE67F4E-1E5D-4C8F-A099-D0D717C0BCCA}"/>
    <cellStyle name="Обычный 4 3 2 2 3" xfId="303" xr:uid="{0673DD47-FD7C-463B-BE58-D3FC1EE6ECAD}"/>
    <cellStyle name="Обычный 4 3 2 3" xfId="93" xr:uid="{00000000-0005-0000-0000-000046000000}"/>
    <cellStyle name="Обычный 4 3 2 3 2" xfId="165" xr:uid="{00000000-0005-0000-0000-000047000000}"/>
    <cellStyle name="Обычный 4 3 2 3 2 2" xfId="399" xr:uid="{C25AC7C9-B01E-424D-A2B6-7C680547530E}"/>
    <cellStyle name="Обычный 4 3 2 3 3" xfId="327" xr:uid="{DDEB3F37-7A7F-4752-AFD1-6B57E8DA140A}"/>
    <cellStyle name="Обычный 4 3 2 4" xfId="117" xr:uid="{00000000-0005-0000-0000-000048000000}"/>
    <cellStyle name="Обычный 4 3 2 4 2" xfId="351" xr:uid="{F68951DE-1BF4-40DD-83AB-02874AE5916D}"/>
    <cellStyle name="Обычный 4 3 2 5" xfId="279" xr:uid="{BFE50546-4616-49F5-80EE-045D0D53FAC5}"/>
    <cellStyle name="Обычный 4 3 3" xfId="56" xr:uid="{00000000-0005-0000-0000-000049000000}"/>
    <cellStyle name="Обычный 4 3 3 2" xfId="128" xr:uid="{00000000-0005-0000-0000-00004A000000}"/>
    <cellStyle name="Обычный 4 3 3 2 2" xfId="362" xr:uid="{A0634899-8FA3-4542-86E1-2E27475D0E5A}"/>
    <cellStyle name="Обычный 4 3 3 3" xfId="290" xr:uid="{18D3D4F1-C891-440D-A0B7-55AD90550630}"/>
    <cellStyle name="Обычный 4 3 4" xfId="80" xr:uid="{00000000-0005-0000-0000-00004B000000}"/>
    <cellStyle name="Обычный 4 3 4 2" xfId="152" xr:uid="{00000000-0005-0000-0000-00004C000000}"/>
    <cellStyle name="Обычный 4 3 4 2 2" xfId="386" xr:uid="{F48A9EC0-3EBC-47FF-804E-E952B37FB69F}"/>
    <cellStyle name="Обычный 4 3 4 3" xfId="314" xr:uid="{F8DA7AFA-2EB3-4E72-A574-EDA57C0B1B6E}"/>
    <cellStyle name="Обычный 4 3 5" xfId="104" xr:uid="{00000000-0005-0000-0000-00004D000000}"/>
    <cellStyle name="Обычный 4 3 5 2" xfId="338" xr:uid="{86E1A81C-4006-4070-9FC6-F10F5753BA45}"/>
    <cellStyle name="Обычный 4 3 6" xfId="266" xr:uid="{F6D8343A-3614-45E5-9861-436D18C362B5}"/>
    <cellStyle name="Обычный 4 4" xfId="40" xr:uid="{00000000-0005-0000-0000-00004E000000}"/>
    <cellStyle name="Обычный 4 4 2" xfId="64" xr:uid="{00000000-0005-0000-0000-00004F000000}"/>
    <cellStyle name="Обычный 4 4 2 2" xfId="136" xr:uid="{00000000-0005-0000-0000-000050000000}"/>
    <cellStyle name="Обычный 4 4 2 2 2" xfId="370" xr:uid="{64C3C6EB-5C36-41C7-A5F1-39481DA63322}"/>
    <cellStyle name="Обычный 4 4 2 3" xfId="298" xr:uid="{243B63A9-2E9C-4C2C-805A-DB18FA1418AD}"/>
    <cellStyle name="Обычный 4 4 3" xfId="88" xr:uid="{00000000-0005-0000-0000-000051000000}"/>
    <cellStyle name="Обычный 4 4 3 2" xfId="160" xr:uid="{00000000-0005-0000-0000-000052000000}"/>
    <cellStyle name="Обычный 4 4 3 2 2" xfId="394" xr:uid="{B2DEB715-DDF9-4CC0-A8EF-B96D993766BA}"/>
    <cellStyle name="Обычный 4 4 3 3" xfId="322" xr:uid="{9ED5BAB4-6B9A-42E5-886C-A519F238F37F}"/>
    <cellStyle name="Обычный 4 4 4" xfId="112" xr:uid="{00000000-0005-0000-0000-000053000000}"/>
    <cellStyle name="Обычный 4 4 4 2" xfId="346" xr:uid="{6DDC05E2-ED19-4CCA-AE43-43B34EBD52CC}"/>
    <cellStyle name="Обычный 4 4 5" xfId="274" xr:uid="{4EC2A2BC-CD1D-4169-A0DE-DD7566C04D0E}"/>
    <cellStyle name="Обычный 4 5" xfId="51" xr:uid="{00000000-0005-0000-0000-000054000000}"/>
    <cellStyle name="Обычный 4 5 2" xfId="123" xr:uid="{00000000-0005-0000-0000-000055000000}"/>
    <cellStyle name="Обычный 4 5 2 2" xfId="357" xr:uid="{BE2F2B53-6845-4573-9B28-FB0728802CFE}"/>
    <cellStyle name="Обычный 4 5 3" xfId="285" xr:uid="{22CB3BE3-B4C5-46CB-B4A2-759ECF83B630}"/>
    <cellStyle name="Обычный 4 6" xfId="75" xr:uid="{00000000-0005-0000-0000-000056000000}"/>
    <cellStyle name="Обычный 4 6 2" xfId="147" xr:uid="{00000000-0005-0000-0000-000057000000}"/>
    <cellStyle name="Обычный 4 6 2 2" xfId="381" xr:uid="{715F573B-81B1-49B7-AC54-6574D57E0DCD}"/>
    <cellStyle name="Обычный 4 6 3" xfId="309" xr:uid="{C478CCD6-F947-4E67-A65C-4BC32A9C37D5}"/>
    <cellStyle name="Обычный 4 7" xfId="99" xr:uid="{00000000-0005-0000-0000-000058000000}"/>
    <cellStyle name="Обычный 4 7 2" xfId="333" xr:uid="{D4B06F02-D2AC-46AD-B489-E9FF60F6FF87}"/>
    <cellStyle name="Обычный 4 8" xfId="261" xr:uid="{5791F9AB-16C8-469C-A83A-1C8343AD40F7}"/>
    <cellStyle name="Обычный 5" xfId="6" xr:uid="{00000000-0005-0000-0000-000059000000}"/>
    <cellStyle name="Обычный 5 2" xfId="38" xr:uid="{00000000-0005-0000-0000-00005A000000}"/>
    <cellStyle name="Обычный 5 2 2" xfId="233" xr:uid="{21AD4B49-C256-4F37-81DD-E31D885D4180}"/>
    <cellStyle name="Обычный 5 2 3" xfId="230" xr:uid="{8B56257D-72FA-488F-87A6-62C38C4909ED}"/>
    <cellStyle name="Обычный 5 3" xfId="35" xr:uid="{00000000-0005-0000-0000-00005B000000}"/>
    <cellStyle name="Обычный 5 3 2" xfId="61" xr:uid="{00000000-0005-0000-0000-00005C000000}"/>
    <cellStyle name="Обычный 5 3 2 2" xfId="133" xr:uid="{00000000-0005-0000-0000-00005D000000}"/>
    <cellStyle name="Обычный 5 3 2 2 2" xfId="367" xr:uid="{851936D7-66AD-4A9A-B84A-AFAB116D94F4}"/>
    <cellStyle name="Обычный 5 3 2 3" xfId="295" xr:uid="{60E75A64-A2FA-41EC-A872-BC8784F62A4E}"/>
    <cellStyle name="Обычный 5 3 3" xfId="85" xr:uid="{00000000-0005-0000-0000-00005E000000}"/>
    <cellStyle name="Обычный 5 3 3 2" xfId="157" xr:uid="{00000000-0005-0000-0000-00005F000000}"/>
    <cellStyle name="Обычный 5 3 3 2 2" xfId="391" xr:uid="{375CC0C5-1E84-4C0F-99F1-CD52242BB533}"/>
    <cellStyle name="Обычный 5 3 3 3" xfId="319" xr:uid="{3DA15674-9F06-4C30-98F8-405D4B4B88C9}"/>
    <cellStyle name="Обычный 5 3 4" xfId="109" xr:uid="{00000000-0005-0000-0000-000060000000}"/>
    <cellStyle name="Обычный 5 3 4 2" xfId="343" xr:uid="{58C7138C-86B1-454F-9B5A-2CD9AC9BFE4F}"/>
    <cellStyle name="Обычный 5 3 5" xfId="271" xr:uid="{4861E8A0-6441-490B-9B69-B84CAADD0CD6}"/>
    <cellStyle name="Обычный 6" xfId="7" xr:uid="{00000000-0005-0000-0000-000061000000}"/>
    <cellStyle name="Обычный 7" xfId="8" xr:uid="{00000000-0005-0000-0000-000062000000}"/>
    <cellStyle name="Обычный 8" xfId="9" xr:uid="{00000000-0005-0000-0000-000063000000}"/>
    <cellStyle name="Обычный 9" xfId="10" xr:uid="{00000000-0005-0000-0000-000064000000}"/>
    <cellStyle name="Финансовый 10" xfId="97" xr:uid="{00000000-0005-0000-0000-000065000000}"/>
    <cellStyle name="Финансовый 10 2" xfId="175" xr:uid="{00000000-0005-0000-0000-000066000000}"/>
    <cellStyle name="Финансовый 10 2 2" xfId="211" xr:uid="{00000000-0005-0000-0000-000067000000}"/>
    <cellStyle name="Финансовый 10 2 2 2" xfId="445" xr:uid="{768B0CCA-2048-4DF5-AB3D-1652C0826609}"/>
    <cellStyle name="Финансовый 10 2 3" xfId="409" xr:uid="{48D9DFEB-56FD-4D1F-B951-553FF4BAA9AE}"/>
    <cellStyle name="Финансовый 10 3" xfId="187" xr:uid="{00000000-0005-0000-0000-000068000000}"/>
    <cellStyle name="Финансовый 10 3 2" xfId="223" xr:uid="{00000000-0005-0000-0000-000069000000}"/>
    <cellStyle name="Финансовый 10 3 2 2" xfId="457" xr:uid="{775B7775-07B5-430C-A7CF-7CABB1110951}"/>
    <cellStyle name="Финансовый 10 3 3" xfId="421" xr:uid="{AA6D0998-35CA-4C94-9FA5-E0D4F72C2B76}"/>
    <cellStyle name="Финансовый 10 4" xfId="199" xr:uid="{00000000-0005-0000-0000-00006A000000}"/>
    <cellStyle name="Финансовый 10 4 2" xfId="433" xr:uid="{DEB7A634-BBA9-40C1-8B58-054ED8E48980}"/>
    <cellStyle name="Финансовый 10 5" xfId="238" xr:uid="{282CDE6A-34DD-4591-8235-C43F2563B410}"/>
    <cellStyle name="Финансовый 10 5 2" xfId="470" xr:uid="{6EC895A6-61B2-4522-8781-FB7A082DE98D}"/>
    <cellStyle name="Финансовый 10 6" xfId="331" xr:uid="{50123B97-16C6-41E3-AC82-DE3D3A795EA7}"/>
    <cellStyle name="Финансовый 10 7" xfId="251" xr:uid="{BD16F587-F9C5-4518-91D2-79ED15197A03}"/>
    <cellStyle name="Финансовый 11" xfId="3" xr:uid="{00000000-0005-0000-0000-00006B000000}"/>
    <cellStyle name="Финансовый 11 2" xfId="169" xr:uid="{00000000-0005-0000-0000-00006C000000}"/>
    <cellStyle name="Финансовый 11 2 2" xfId="205" xr:uid="{00000000-0005-0000-0000-00006D000000}"/>
    <cellStyle name="Финансовый 11 2 2 2" xfId="439" xr:uid="{BB52A0C3-1C3C-4B1E-B9B2-A760250FFA5E}"/>
    <cellStyle name="Финансовый 11 2 3" xfId="403" xr:uid="{3C1D784B-A0DB-42D9-9283-553A5C6447B7}"/>
    <cellStyle name="Финансовый 11 3" xfId="181" xr:uid="{00000000-0005-0000-0000-00006E000000}"/>
    <cellStyle name="Финансовый 11 3 2" xfId="217" xr:uid="{00000000-0005-0000-0000-00006F000000}"/>
    <cellStyle name="Финансовый 11 3 2 2" xfId="451" xr:uid="{C108109E-5AB4-41C9-9845-5F9FEBD4AF88}"/>
    <cellStyle name="Финансовый 11 3 3" xfId="415" xr:uid="{B2F1F462-DCB7-425E-AC31-0F1306B7A8B5}"/>
    <cellStyle name="Финансовый 11 4" xfId="193" xr:uid="{00000000-0005-0000-0000-000070000000}"/>
    <cellStyle name="Финансовый 11 4 2" xfId="427" xr:uid="{22170D0D-278B-4472-91F8-6C43172BC707}"/>
    <cellStyle name="Финансовый 11 5" xfId="231" xr:uid="{F19A45FE-B6E0-4634-96C8-165896311A5A}"/>
    <cellStyle name="Финансовый 11 5 2" xfId="464" xr:uid="{DBC08F11-822B-405F-AD41-86380EC6DF9E}"/>
    <cellStyle name="Финансовый 11 6" xfId="259" xr:uid="{5BF6F315-7FB1-4DBB-9944-C8F2FD06E2EF}"/>
    <cellStyle name="Финансовый 11 7" xfId="245" xr:uid="{79E92D8B-D291-4A96-90EA-FF08A881413B}"/>
    <cellStyle name="Финансовый 12" xfId="229" xr:uid="{9B67E209-B884-4BD6-9C73-79D9E2BBD6EB}"/>
    <cellStyle name="Финансовый 12 2" xfId="463" xr:uid="{660FAE92-434C-4FF4-9DE1-BFCCD8B870F8}"/>
    <cellStyle name="Финансовый 13" xfId="244" xr:uid="{8F63049E-8644-4C91-B8D6-885878021260}"/>
    <cellStyle name="Финансовый 2" xfId="11" xr:uid="{00000000-0005-0000-0000-000071000000}"/>
    <cellStyle name="Финансовый 2 2" xfId="22" xr:uid="{00000000-0005-0000-0000-000072000000}"/>
    <cellStyle name="Финансовый 2 2 2" xfId="33" xr:uid="{00000000-0005-0000-0000-000073000000}"/>
    <cellStyle name="Финансовый 2 2 2 2" xfId="48" xr:uid="{00000000-0005-0000-0000-000074000000}"/>
    <cellStyle name="Финансовый 2 2 2 2 2" xfId="72" xr:uid="{00000000-0005-0000-0000-000075000000}"/>
    <cellStyle name="Финансовый 2 2 2 2 2 2" xfId="144" xr:uid="{00000000-0005-0000-0000-000076000000}"/>
    <cellStyle name="Финансовый 2 2 2 2 2 2 2" xfId="378" xr:uid="{CCAE86C8-CAB3-4F36-9035-431F03F0F7AF}"/>
    <cellStyle name="Финансовый 2 2 2 2 2 3" xfId="306" xr:uid="{FF7B8B6F-4F63-4B3A-8EA0-825A123CD15B}"/>
    <cellStyle name="Финансовый 2 2 2 2 3" xfId="96" xr:uid="{00000000-0005-0000-0000-000077000000}"/>
    <cellStyle name="Финансовый 2 2 2 2 3 2" xfId="168" xr:uid="{00000000-0005-0000-0000-000078000000}"/>
    <cellStyle name="Финансовый 2 2 2 2 3 2 2" xfId="402" xr:uid="{201DC7FD-3700-4D9D-A281-E9AB1C3AE44D}"/>
    <cellStyle name="Финансовый 2 2 2 2 3 3" xfId="330" xr:uid="{F67A9974-99E3-4AE7-9AE1-A1D1CB6AA3BA}"/>
    <cellStyle name="Финансовый 2 2 2 2 4" xfId="120" xr:uid="{00000000-0005-0000-0000-000079000000}"/>
    <cellStyle name="Финансовый 2 2 2 2 4 2" xfId="354" xr:uid="{34CD8CF2-BC2B-4C08-92F1-DD4316F05C23}"/>
    <cellStyle name="Финансовый 2 2 2 2 5" xfId="282" xr:uid="{92B97C0C-E5BE-4E8C-89E4-E0A52E17F95E}"/>
    <cellStyle name="Финансовый 2 2 2 3" xfId="59" xr:uid="{00000000-0005-0000-0000-00007A000000}"/>
    <cellStyle name="Финансовый 2 2 2 3 2" xfId="131" xr:uid="{00000000-0005-0000-0000-00007B000000}"/>
    <cellStyle name="Финансовый 2 2 2 3 2 2" xfId="365" xr:uid="{8A480622-041A-4F6F-810E-81A6A3CC44B8}"/>
    <cellStyle name="Финансовый 2 2 2 3 3" xfId="293" xr:uid="{DF5877E3-630A-4DB3-9DF2-F03DE98FB7B2}"/>
    <cellStyle name="Финансовый 2 2 2 4" xfId="83" xr:uid="{00000000-0005-0000-0000-00007C000000}"/>
    <cellStyle name="Финансовый 2 2 2 4 2" xfId="155" xr:uid="{00000000-0005-0000-0000-00007D000000}"/>
    <cellStyle name="Финансовый 2 2 2 4 2 2" xfId="389" xr:uid="{6930D68E-2E5D-427C-AE34-D6980DF45E45}"/>
    <cellStyle name="Финансовый 2 2 2 4 3" xfId="317" xr:uid="{58E364ED-6D06-4AA3-9658-A1E6A774C08A}"/>
    <cellStyle name="Финансовый 2 2 2 5" xfId="107" xr:uid="{00000000-0005-0000-0000-00007E000000}"/>
    <cellStyle name="Финансовый 2 2 2 5 2" xfId="341" xr:uid="{F1146D96-C725-4E13-9EA8-8D5E970E2B3E}"/>
    <cellStyle name="Финансовый 2 2 2 6" xfId="269" xr:uid="{B2987F18-58E9-4B5D-A62B-0FC23E77D645}"/>
    <cellStyle name="Финансовый 2 2 3" xfId="43" xr:uid="{00000000-0005-0000-0000-00007F000000}"/>
    <cellStyle name="Финансовый 2 2 3 2" xfId="67" xr:uid="{00000000-0005-0000-0000-000080000000}"/>
    <cellStyle name="Финансовый 2 2 3 2 2" xfId="139" xr:uid="{00000000-0005-0000-0000-000081000000}"/>
    <cellStyle name="Финансовый 2 2 3 2 2 2" xfId="373" xr:uid="{E4D748D0-4BC9-4384-AF47-F2153F32C662}"/>
    <cellStyle name="Финансовый 2 2 3 2 3" xfId="301" xr:uid="{8A89E14E-386E-4342-AD35-745B2B8F91E3}"/>
    <cellStyle name="Финансовый 2 2 3 3" xfId="91" xr:uid="{00000000-0005-0000-0000-000082000000}"/>
    <cellStyle name="Финансовый 2 2 3 3 2" xfId="163" xr:uid="{00000000-0005-0000-0000-000083000000}"/>
    <cellStyle name="Финансовый 2 2 3 3 2 2" xfId="397" xr:uid="{F836C1AE-39CE-43BE-954D-75F3043ECC67}"/>
    <cellStyle name="Финансовый 2 2 3 3 3" xfId="325" xr:uid="{A891F575-2394-43C6-8C71-F155057C63F3}"/>
    <cellStyle name="Финансовый 2 2 3 4" xfId="115" xr:uid="{00000000-0005-0000-0000-000084000000}"/>
    <cellStyle name="Финансовый 2 2 3 4 2" xfId="349" xr:uid="{A7E5791C-597E-4722-A853-1D833FE5A6C3}"/>
    <cellStyle name="Финансовый 2 2 3 5" xfId="277" xr:uid="{4E97ED31-9385-49BA-A2D1-F8AF1D042185}"/>
    <cellStyle name="Финансовый 2 2 4" xfId="54" xr:uid="{00000000-0005-0000-0000-000085000000}"/>
    <cellStyle name="Финансовый 2 2 4 2" xfId="126" xr:uid="{00000000-0005-0000-0000-000086000000}"/>
    <cellStyle name="Финансовый 2 2 4 2 2" xfId="360" xr:uid="{4F0CF55A-0AFF-4401-BBC9-863360FE2191}"/>
    <cellStyle name="Финансовый 2 2 4 3" xfId="288" xr:uid="{1A824DA3-2C23-4012-BFB0-33E6891BC746}"/>
    <cellStyle name="Финансовый 2 2 5" xfId="78" xr:uid="{00000000-0005-0000-0000-000087000000}"/>
    <cellStyle name="Финансовый 2 2 5 2" xfId="150" xr:uid="{00000000-0005-0000-0000-000088000000}"/>
    <cellStyle name="Финансовый 2 2 5 2 2" xfId="384" xr:uid="{6FB86AF3-229B-4E62-AD8A-7955E7C992CB}"/>
    <cellStyle name="Финансовый 2 2 5 3" xfId="312" xr:uid="{D73608D4-AFF5-4521-BB6B-55A436953D15}"/>
    <cellStyle name="Финансовый 2 2 6" xfId="102" xr:uid="{00000000-0005-0000-0000-000089000000}"/>
    <cellStyle name="Финансовый 2 2 6 2" xfId="336" xr:uid="{6A39F43B-399C-4B87-9DBA-D1AC154CAA12}"/>
    <cellStyle name="Финансовый 2 2 7" xfId="264" xr:uid="{F343C54B-83BD-4B10-B8DA-DF8873653B32}"/>
    <cellStyle name="Финансовый 2 3" xfId="26" xr:uid="{00000000-0005-0000-0000-00008A000000}"/>
    <cellStyle name="Финансовый 2 4" xfId="20" xr:uid="{00000000-0005-0000-0000-00008B000000}"/>
    <cellStyle name="Финансовый 2 4 2" xfId="31" xr:uid="{00000000-0005-0000-0000-00008C000000}"/>
    <cellStyle name="Финансовый 2 4 2 2" xfId="46" xr:uid="{00000000-0005-0000-0000-00008D000000}"/>
    <cellStyle name="Финансовый 2 4 2 2 2" xfId="70" xr:uid="{00000000-0005-0000-0000-00008E000000}"/>
    <cellStyle name="Финансовый 2 4 2 2 2 2" xfId="142" xr:uid="{00000000-0005-0000-0000-00008F000000}"/>
    <cellStyle name="Финансовый 2 4 2 2 2 2 2" xfId="376" xr:uid="{51B55654-6081-4AFC-9224-7080C1011A07}"/>
    <cellStyle name="Финансовый 2 4 2 2 2 3" xfId="304" xr:uid="{DBF1F1A7-AE97-4F36-9B60-D2F0B2065A9F}"/>
    <cellStyle name="Финансовый 2 4 2 2 3" xfId="94" xr:uid="{00000000-0005-0000-0000-000090000000}"/>
    <cellStyle name="Финансовый 2 4 2 2 3 2" xfId="166" xr:uid="{00000000-0005-0000-0000-000091000000}"/>
    <cellStyle name="Финансовый 2 4 2 2 3 2 2" xfId="400" xr:uid="{56E6C128-5A27-44D7-B1FA-D469D7213CCE}"/>
    <cellStyle name="Финансовый 2 4 2 2 3 3" xfId="328" xr:uid="{C0E72281-29D1-4C37-90B7-A506581D8742}"/>
    <cellStyle name="Финансовый 2 4 2 2 4" xfId="118" xr:uid="{00000000-0005-0000-0000-000092000000}"/>
    <cellStyle name="Финансовый 2 4 2 2 4 2" xfId="352" xr:uid="{97E84F34-4E79-4E17-8B9D-D2BE4058EAEB}"/>
    <cellStyle name="Финансовый 2 4 2 2 5" xfId="280" xr:uid="{6DA6B47B-A181-475D-90B7-E0F52A97512E}"/>
    <cellStyle name="Финансовый 2 4 2 3" xfId="57" xr:uid="{00000000-0005-0000-0000-000093000000}"/>
    <cellStyle name="Финансовый 2 4 2 3 2" xfId="129" xr:uid="{00000000-0005-0000-0000-000094000000}"/>
    <cellStyle name="Финансовый 2 4 2 3 2 2" xfId="363" xr:uid="{F4F5B20B-1031-4616-9974-44D0BC7D3BA6}"/>
    <cellStyle name="Финансовый 2 4 2 3 3" xfId="291" xr:uid="{D8B28A82-5C63-4909-9CB0-CE3BE43B840B}"/>
    <cellStyle name="Финансовый 2 4 2 4" xfId="81" xr:uid="{00000000-0005-0000-0000-000095000000}"/>
    <cellStyle name="Финансовый 2 4 2 4 2" xfId="153" xr:uid="{00000000-0005-0000-0000-000096000000}"/>
    <cellStyle name="Финансовый 2 4 2 4 2 2" xfId="387" xr:uid="{3818CD02-CB72-4700-8BBC-12F16BC8C1F7}"/>
    <cellStyle name="Финансовый 2 4 2 4 3" xfId="315" xr:uid="{2CCC65EB-7DC5-45A6-BC44-967E96DAE1CF}"/>
    <cellStyle name="Финансовый 2 4 2 5" xfId="105" xr:uid="{00000000-0005-0000-0000-000097000000}"/>
    <cellStyle name="Финансовый 2 4 2 5 2" xfId="339" xr:uid="{74AE4A44-8B3A-4926-B701-B9CFD4953560}"/>
    <cellStyle name="Финансовый 2 4 2 6" xfId="267" xr:uid="{7E169D5F-BBB3-40BF-BC8A-B261FE9DE935}"/>
    <cellStyle name="Финансовый 2 4 3" xfId="41" xr:uid="{00000000-0005-0000-0000-000098000000}"/>
    <cellStyle name="Финансовый 2 4 3 2" xfId="65" xr:uid="{00000000-0005-0000-0000-000099000000}"/>
    <cellStyle name="Финансовый 2 4 3 2 2" xfId="137" xr:uid="{00000000-0005-0000-0000-00009A000000}"/>
    <cellStyle name="Финансовый 2 4 3 2 2 2" xfId="371" xr:uid="{19DEDE67-F757-4253-8273-BC0D3C8CAEDC}"/>
    <cellStyle name="Финансовый 2 4 3 2 3" xfId="299" xr:uid="{92BB1F46-7E69-421D-BDEB-9226ADA32453}"/>
    <cellStyle name="Финансовый 2 4 3 3" xfId="89" xr:uid="{00000000-0005-0000-0000-00009B000000}"/>
    <cellStyle name="Финансовый 2 4 3 3 2" xfId="161" xr:uid="{00000000-0005-0000-0000-00009C000000}"/>
    <cellStyle name="Финансовый 2 4 3 3 2 2" xfId="395" xr:uid="{FC5E6891-6790-4FAE-8FF8-E327528F2936}"/>
    <cellStyle name="Финансовый 2 4 3 3 3" xfId="323" xr:uid="{108A8F32-17C1-4AEE-AFFF-B57FC419B189}"/>
    <cellStyle name="Финансовый 2 4 3 4" xfId="113" xr:uid="{00000000-0005-0000-0000-00009D000000}"/>
    <cellStyle name="Финансовый 2 4 3 4 2" xfId="347" xr:uid="{DC791EBC-F94A-46A9-BC22-42F0E070F220}"/>
    <cellStyle name="Финансовый 2 4 3 5" xfId="275" xr:uid="{4ED9AEBE-D62E-40D5-9F4A-3726810DCD32}"/>
    <cellStyle name="Финансовый 2 4 4" xfId="52" xr:uid="{00000000-0005-0000-0000-00009E000000}"/>
    <cellStyle name="Финансовый 2 4 4 2" xfId="124" xr:uid="{00000000-0005-0000-0000-00009F000000}"/>
    <cellStyle name="Финансовый 2 4 4 2 2" xfId="358" xr:uid="{108DA46F-44BE-4A52-AA5E-2194EFBA7CA1}"/>
    <cellStyle name="Финансовый 2 4 4 3" xfId="286" xr:uid="{549DB133-57F9-42A8-9CE2-0D1FBD780F7C}"/>
    <cellStyle name="Финансовый 2 4 5" xfId="76" xr:uid="{00000000-0005-0000-0000-0000A0000000}"/>
    <cellStyle name="Финансовый 2 4 5 2" xfId="148" xr:uid="{00000000-0005-0000-0000-0000A1000000}"/>
    <cellStyle name="Финансовый 2 4 5 2 2" xfId="382" xr:uid="{18A86EE1-B42C-4FC7-A69F-7A9AD880CDC4}"/>
    <cellStyle name="Финансовый 2 4 5 3" xfId="310" xr:uid="{F7797641-7482-4629-9D82-97AF573631EF}"/>
    <cellStyle name="Финансовый 2 4 6" xfId="100" xr:uid="{00000000-0005-0000-0000-0000A2000000}"/>
    <cellStyle name="Финансовый 2 4 6 2" xfId="334" xr:uid="{2553E616-2259-44B0-8F1C-0591D8577089}"/>
    <cellStyle name="Финансовый 2 4 7" xfId="262" xr:uid="{E7548799-4425-4291-8452-830DD41F3431}"/>
    <cellStyle name="Финансовый 3" xfId="13" xr:uid="{00000000-0005-0000-0000-0000A3000000}"/>
    <cellStyle name="Финансовый 3 2" xfId="23" xr:uid="{00000000-0005-0000-0000-0000A4000000}"/>
    <cellStyle name="Финансовый 4" xfId="4" xr:uid="{00000000-0005-0000-0000-0000A5000000}"/>
    <cellStyle name="Финансовый 4 2" xfId="24" xr:uid="{00000000-0005-0000-0000-0000A6000000}"/>
    <cellStyle name="Финансовый 5" xfId="28" xr:uid="{00000000-0005-0000-0000-0000A7000000}"/>
    <cellStyle name="Финансовый 6" xfId="17" xr:uid="{00000000-0005-0000-0000-0000A8000000}"/>
    <cellStyle name="Финансовый 7" xfId="37" xr:uid="{00000000-0005-0000-0000-0000A9000000}"/>
    <cellStyle name="Финансовый 7 10" xfId="246" xr:uid="{D79FF308-9129-43C8-9DE4-859648937B40}"/>
    <cellStyle name="Финансовый 7 2" xfId="62" xr:uid="{00000000-0005-0000-0000-0000AA000000}"/>
    <cellStyle name="Финансовый 7 2 2" xfId="134" xr:uid="{00000000-0005-0000-0000-0000AB000000}"/>
    <cellStyle name="Финансовый 7 2 2 2" xfId="178" xr:uid="{00000000-0005-0000-0000-0000AC000000}"/>
    <cellStyle name="Финансовый 7 2 2 2 2" xfId="214" xr:uid="{00000000-0005-0000-0000-0000AD000000}"/>
    <cellStyle name="Финансовый 7 2 2 2 2 2" xfId="448" xr:uid="{70DEB6C8-AAEA-4C0B-BA4C-36804EFC1819}"/>
    <cellStyle name="Финансовый 7 2 2 2 3" xfId="412" xr:uid="{538BB682-27B4-4C45-8585-4AB27DB74947}"/>
    <cellStyle name="Финансовый 7 2 2 3" xfId="190" xr:uid="{00000000-0005-0000-0000-0000AE000000}"/>
    <cellStyle name="Финансовый 7 2 2 3 2" xfId="226" xr:uid="{00000000-0005-0000-0000-0000AF000000}"/>
    <cellStyle name="Финансовый 7 2 2 3 2 2" xfId="460" xr:uid="{4F82AB4D-BA5D-4F6A-B865-D46B5DCDCF0D}"/>
    <cellStyle name="Финансовый 7 2 2 3 3" xfId="424" xr:uid="{251118D2-6EEF-44D6-8240-2FE615CD74B0}"/>
    <cellStyle name="Финансовый 7 2 2 4" xfId="202" xr:uid="{00000000-0005-0000-0000-0000B0000000}"/>
    <cellStyle name="Финансовый 7 2 2 4 2" xfId="436" xr:uid="{1694F0C5-9C02-45B6-8466-DCCD76248AE1}"/>
    <cellStyle name="Финансовый 7 2 2 5" xfId="241" xr:uid="{9353EAAA-3778-4F7A-A725-9979D751181F}"/>
    <cellStyle name="Финансовый 7 2 2 5 2" xfId="473" xr:uid="{C03000B6-B683-46CE-8BB1-F6346375865F}"/>
    <cellStyle name="Финансовый 7 2 2 6" xfId="368" xr:uid="{BEE18B82-EB59-4453-A942-340B1F9F54FE}"/>
    <cellStyle name="Финансовый 7 2 2 7" xfId="254" xr:uid="{4EB5C165-9E4D-4905-A28B-C8F476BED8DA}"/>
    <cellStyle name="Финансовый 7 2 3" xfId="172" xr:uid="{00000000-0005-0000-0000-0000B1000000}"/>
    <cellStyle name="Финансовый 7 2 3 2" xfId="208" xr:uid="{00000000-0005-0000-0000-0000B2000000}"/>
    <cellStyle name="Финансовый 7 2 3 2 2" xfId="442" xr:uid="{0E56EB69-BF3A-463C-9BA6-6996EE42FC48}"/>
    <cellStyle name="Финансовый 7 2 3 3" xfId="406" xr:uid="{8B59CF2B-C4E9-408A-91BF-FBCBC17EB9FE}"/>
    <cellStyle name="Финансовый 7 2 4" xfId="184" xr:uid="{00000000-0005-0000-0000-0000B3000000}"/>
    <cellStyle name="Финансовый 7 2 4 2" xfId="220" xr:uid="{00000000-0005-0000-0000-0000B4000000}"/>
    <cellStyle name="Финансовый 7 2 4 2 2" xfId="454" xr:uid="{CF29385E-5105-4707-BE50-839B65251C07}"/>
    <cellStyle name="Финансовый 7 2 4 3" xfId="418" xr:uid="{27D07A6C-F43B-4AC8-A1E6-EEED579C5563}"/>
    <cellStyle name="Финансовый 7 2 5" xfId="196" xr:uid="{00000000-0005-0000-0000-0000B5000000}"/>
    <cellStyle name="Финансовый 7 2 5 2" xfId="430" xr:uid="{5A033A5D-FC64-48BC-BDD3-E76C9ADE0463}"/>
    <cellStyle name="Финансовый 7 2 6" xfId="235" xr:uid="{3B28CCAF-F982-4D0D-B355-A3E802DF5DE4}"/>
    <cellStyle name="Финансовый 7 2 6 2" xfId="467" xr:uid="{DAC9DC3B-F33B-4DDC-AF3C-8306E87B19F3}"/>
    <cellStyle name="Финансовый 7 2 7" xfId="296" xr:uid="{828F176C-8A46-40F6-8C79-09EC14E33C45}"/>
    <cellStyle name="Финансовый 7 2 8" xfId="248" xr:uid="{1529CF33-26D3-4AB7-A071-A04A216F7434}"/>
    <cellStyle name="Финансовый 7 3" xfId="86" xr:uid="{00000000-0005-0000-0000-0000B6000000}"/>
    <cellStyle name="Финансовый 7 3 2" xfId="158" xr:uid="{00000000-0005-0000-0000-0000B7000000}"/>
    <cellStyle name="Финансовый 7 3 2 2" xfId="180" xr:uid="{00000000-0005-0000-0000-0000B8000000}"/>
    <cellStyle name="Финансовый 7 3 2 2 2" xfId="216" xr:uid="{00000000-0005-0000-0000-0000B9000000}"/>
    <cellStyle name="Финансовый 7 3 2 2 2 2" xfId="450" xr:uid="{F0D6D0A1-02F2-4BEC-B626-EB6CE6F5DDC7}"/>
    <cellStyle name="Финансовый 7 3 2 2 3" xfId="414" xr:uid="{06E9A1E3-1307-48CE-B2CB-C98AF2080872}"/>
    <cellStyle name="Финансовый 7 3 2 3" xfId="192" xr:uid="{00000000-0005-0000-0000-0000BA000000}"/>
    <cellStyle name="Финансовый 7 3 2 3 2" xfId="228" xr:uid="{00000000-0005-0000-0000-0000BB000000}"/>
    <cellStyle name="Финансовый 7 3 2 3 2 2" xfId="462" xr:uid="{24EDD513-9265-407A-987C-9DEB137F3200}"/>
    <cellStyle name="Финансовый 7 3 2 3 3" xfId="426" xr:uid="{3EE18DFD-F545-402D-AF8A-DE692B1D39E0}"/>
    <cellStyle name="Финансовый 7 3 2 4" xfId="204" xr:uid="{00000000-0005-0000-0000-0000BC000000}"/>
    <cellStyle name="Финансовый 7 3 2 4 2" xfId="438" xr:uid="{212FB62F-3053-4802-9590-08ED00D83C58}"/>
    <cellStyle name="Финансовый 7 3 2 5" xfId="243" xr:uid="{4FB3CB4F-76F3-4956-8CF5-CA5B330C163F}"/>
    <cellStyle name="Финансовый 7 3 2 5 2" xfId="475" xr:uid="{6575B62B-AA1D-49F3-BA6E-5A7D7062C236}"/>
    <cellStyle name="Финансовый 7 3 2 6" xfId="392" xr:uid="{09D7F59C-BEE5-4BF5-A6E8-6AB1E32815A0}"/>
    <cellStyle name="Финансовый 7 3 2 7" xfId="256" xr:uid="{FFAC744B-0340-42F9-A395-563E2632E439}"/>
    <cellStyle name="Финансовый 7 3 3" xfId="174" xr:uid="{00000000-0005-0000-0000-0000BD000000}"/>
    <cellStyle name="Финансовый 7 3 3 2" xfId="210" xr:uid="{00000000-0005-0000-0000-0000BE000000}"/>
    <cellStyle name="Финансовый 7 3 3 2 2" xfId="444" xr:uid="{D5FCD355-FE68-4935-8176-6AB659492E1E}"/>
    <cellStyle name="Финансовый 7 3 3 3" xfId="408" xr:uid="{2B4DB534-EE48-423C-B93D-13C6AABA60DD}"/>
    <cellStyle name="Финансовый 7 3 4" xfId="186" xr:uid="{00000000-0005-0000-0000-0000BF000000}"/>
    <cellStyle name="Финансовый 7 3 4 2" xfId="222" xr:uid="{00000000-0005-0000-0000-0000C0000000}"/>
    <cellStyle name="Финансовый 7 3 4 2 2" xfId="456" xr:uid="{B0A8947C-82B8-4C75-920D-033172155FFE}"/>
    <cellStyle name="Финансовый 7 3 4 3" xfId="420" xr:uid="{569CF0D8-6FB3-45AC-8451-D433D43055CA}"/>
    <cellStyle name="Финансовый 7 3 5" xfId="198" xr:uid="{00000000-0005-0000-0000-0000C1000000}"/>
    <cellStyle name="Финансовый 7 3 5 2" xfId="432" xr:uid="{678062CD-BB74-4790-9EF8-27897BE3364B}"/>
    <cellStyle name="Финансовый 7 3 6" xfId="237" xr:uid="{9C9003C2-2E35-4EC6-B9A2-CA08C2851242}"/>
    <cellStyle name="Финансовый 7 3 6 2" xfId="469" xr:uid="{15A90053-E1EA-4BCE-8CB6-5009C832250C}"/>
    <cellStyle name="Финансовый 7 3 7" xfId="320" xr:uid="{9EEE04EA-CC54-417F-9349-CB4AB51DE825}"/>
    <cellStyle name="Финансовый 7 3 8" xfId="250" xr:uid="{3363A1F4-40A1-4E14-8E80-585D6963FF4C}"/>
    <cellStyle name="Финансовый 7 4" xfId="110" xr:uid="{00000000-0005-0000-0000-0000C2000000}"/>
    <cellStyle name="Финансовый 7 4 2" xfId="176" xr:uid="{00000000-0005-0000-0000-0000C3000000}"/>
    <cellStyle name="Финансовый 7 4 2 2" xfId="212" xr:uid="{00000000-0005-0000-0000-0000C4000000}"/>
    <cellStyle name="Финансовый 7 4 2 2 2" xfId="446" xr:uid="{B566BCF8-011A-4409-AF46-DE5CBEDEC4D3}"/>
    <cellStyle name="Финансовый 7 4 2 3" xfId="410" xr:uid="{49209ADB-F9BF-4568-B16E-6B2682F3B6E9}"/>
    <cellStyle name="Финансовый 7 4 3" xfId="188" xr:uid="{00000000-0005-0000-0000-0000C5000000}"/>
    <cellStyle name="Финансовый 7 4 3 2" xfId="224" xr:uid="{00000000-0005-0000-0000-0000C6000000}"/>
    <cellStyle name="Финансовый 7 4 3 2 2" xfId="458" xr:uid="{CC11B146-6904-4053-A3C3-157AB24E0337}"/>
    <cellStyle name="Финансовый 7 4 3 3" xfId="422" xr:uid="{5B020899-A011-4B41-8D5C-4C1761ACF955}"/>
    <cellStyle name="Финансовый 7 4 4" xfId="200" xr:uid="{00000000-0005-0000-0000-0000C7000000}"/>
    <cellStyle name="Финансовый 7 4 4 2" xfId="434" xr:uid="{4C9458D5-FD46-4F31-AD51-1F318C32A388}"/>
    <cellStyle name="Финансовый 7 4 5" xfId="239" xr:uid="{018A9F06-B5FE-4977-AA84-1626CA1C4E19}"/>
    <cellStyle name="Финансовый 7 4 5 2" xfId="471" xr:uid="{84EF01F2-27A3-4B98-AB19-899383428EBE}"/>
    <cellStyle name="Финансовый 7 4 6" xfId="344" xr:uid="{76943AFF-8D09-485B-BCCE-C95600573C01}"/>
    <cellStyle name="Финансовый 7 4 7" xfId="252" xr:uid="{D66E60FE-D089-4DFF-AA28-BE75F0BA5DD4}"/>
    <cellStyle name="Финансовый 7 5" xfId="170" xr:uid="{00000000-0005-0000-0000-0000C8000000}"/>
    <cellStyle name="Финансовый 7 5 2" xfId="206" xr:uid="{00000000-0005-0000-0000-0000C9000000}"/>
    <cellStyle name="Финансовый 7 5 2 2" xfId="440" xr:uid="{D7133181-6FD3-403D-8E71-7FD897F9ADAC}"/>
    <cellStyle name="Финансовый 7 5 3" xfId="404" xr:uid="{BACB20A9-6BAD-4439-A1FE-3872ACB251F5}"/>
    <cellStyle name="Финансовый 7 6" xfId="182" xr:uid="{00000000-0005-0000-0000-0000CA000000}"/>
    <cellStyle name="Финансовый 7 6 2" xfId="218" xr:uid="{00000000-0005-0000-0000-0000CB000000}"/>
    <cellStyle name="Финансовый 7 6 2 2" xfId="452" xr:uid="{63E8AF22-8533-4AEE-AA5B-EC6A0148DF28}"/>
    <cellStyle name="Финансовый 7 6 3" xfId="416" xr:uid="{52FBA059-BB91-450E-A5D4-7DE234222DE0}"/>
    <cellStyle name="Финансовый 7 7" xfId="194" xr:uid="{00000000-0005-0000-0000-0000CC000000}"/>
    <cellStyle name="Финансовый 7 7 2" xfId="428" xr:uid="{402FC00E-3744-41F1-9654-2446072B8E88}"/>
    <cellStyle name="Финансовый 7 8" xfId="232" xr:uid="{A3AEAD33-6A1A-4D2C-AECF-2878EADB50F3}"/>
    <cellStyle name="Финансовый 7 8 2" xfId="465" xr:uid="{33B9E81A-1630-4FF3-9ECC-8974B21DF45D}"/>
    <cellStyle name="Финансовый 7 9" xfId="272" xr:uid="{8D516691-5E33-4226-A03B-ACB59A0EBE5E}"/>
    <cellStyle name="Финансовый 8" xfId="49" xr:uid="{00000000-0005-0000-0000-0000CD000000}"/>
    <cellStyle name="Финансовый 8 2" xfId="121" xr:uid="{00000000-0005-0000-0000-0000CE000000}"/>
    <cellStyle name="Финансовый 8 2 2" xfId="177" xr:uid="{00000000-0005-0000-0000-0000CF000000}"/>
    <cellStyle name="Финансовый 8 2 2 2" xfId="213" xr:uid="{00000000-0005-0000-0000-0000D0000000}"/>
    <cellStyle name="Финансовый 8 2 2 2 2" xfId="447" xr:uid="{86D75DEF-916D-4E31-BDD2-6A22AE4FB1C4}"/>
    <cellStyle name="Финансовый 8 2 2 3" xfId="411" xr:uid="{583E488B-E503-4F1E-A133-370353144804}"/>
    <cellStyle name="Финансовый 8 2 3" xfId="189" xr:uid="{00000000-0005-0000-0000-0000D1000000}"/>
    <cellStyle name="Финансовый 8 2 3 2" xfId="225" xr:uid="{00000000-0005-0000-0000-0000D2000000}"/>
    <cellStyle name="Финансовый 8 2 3 2 2" xfId="459" xr:uid="{DBFBD39B-445C-42B9-AB79-E853E73E961F}"/>
    <cellStyle name="Финансовый 8 2 3 3" xfId="423" xr:uid="{DC2C4713-EC17-43A9-9DE2-DEC16228794C}"/>
    <cellStyle name="Финансовый 8 2 4" xfId="201" xr:uid="{00000000-0005-0000-0000-0000D3000000}"/>
    <cellStyle name="Финансовый 8 2 4 2" xfId="435" xr:uid="{E98EC140-B568-4DDB-8279-6A68E4B4D260}"/>
    <cellStyle name="Финансовый 8 2 5" xfId="240" xr:uid="{5F53C405-849B-4B79-B161-030F4527B59F}"/>
    <cellStyle name="Финансовый 8 2 5 2" xfId="472" xr:uid="{8F28EDA3-FC7D-4956-922F-9A787979D90D}"/>
    <cellStyle name="Финансовый 8 2 6" xfId="355" xr:uid="{B3EC4363-D360-469A-B834-0BB453548B08}"/>
    <cellStyle name="Финансовый 8 2 7" xfId="253" xr:uid="{E4EC22B4-4F5F-4A47-AB09-E12AC9462052}"/>
    <cellStyle name="Финансовый 8 3" xfId="171" xr:uid="{00000000-0005-0000-0000-0000D4000000}"/>
    <cellStyle name="Финансовый 8 3 2" xfId="207" xr:uid="{00000000-0005-0000-0000-0000D5000000}"/>
    <cellStyle name="Финансовый 8 3 2 2" xfId="441" xr:uid="{26528A1F-C9F3-4E4C-9591-C11E2280C93C}"/>
    <cellStyle name="Финансовый 8 3 3" xfId="405" xr:uid="{20A7DFD7-0E04-4BE4-BBBB-A49493D823A1}"/>
    <cellStyle name="Финансовый 8 4" xfId="183" xr:uid="{00000000-0005-0000-0000-0000D6000000}"/>
    <cellStyle name="Финансовый 8 4 2" xfId="219" xr:uid="{00000000-0005-0000-0000-0000D7000000}"/>
    <cellStyle name="Финансовый 8 4 2 2" xfId="453" xr:uid="{96CB6A65-3984-47DC-8118-3264927BF15A}"/>
    <cellStyle name="Финансовый 8 4 3" xfId="417" xr:uid="{FB6574EE-73D8-4B1E-976F-0B343A1A6960}"/>
    <cellStyle name="Финансовый 8 5" xfId="195" xr:uid="{00000000-0005-0000-0000-0000D8000000}"/>
    <cellStyle name="Финансовый 8 5 2" xfId="429" xr:uid="{D2634E0F-18A0-4E29-9183-9C94B4A7FDB3}"/>
    <cellStyle name="Финансовый 8 6" xfId="234" xr:uid="{5C8AEB1A-3C9E-41A2-8C75-A82638C97810}"/>
    <cellStyle name="Финансовый 8 6 2" xfId="466" xr:uid="{DA845E33-5485-463C-B28C-7CE10E8A6E0D}"/>
    <cellStyle name="Финансовый 8 7" xfId="283" xr:uid="{37D79C44-5D0D-4772-AF6F-DF66D4B1DF0A}"/>
    <cellStyle name="Финансовый 8 8" xfId="247" xr:uid="{C1868B22-04DE-4B33-BF79-0453C99DE70B}"/>
    <cellStyle name="Финансовый 9" xfId="73" xr:uid="{00000000-0005-0000-0000-0000D9000000}"/>
    <cellStyle name="Финансовый 9 2" xfId="145" xr:uid="{00000000-0005-0000-0000-0000DA000000}"/>
    <cellStyle name="Финансовый 9 2 2" xfId="179" xr:uid="{00000000-0005-0000-0000-0000DB000000}"/>
    <cellStyle name="Финансовый 9 2 2 2" xfId="215" xr:uid="{00000000-0005-0000-0000-0000DC000000}"/>
    <cellStyle name="Финансовый 9 2 2 2 2" xfId="449" xr:uid="{0702563D-073C-415E-8F31-94B02BDC54F2}"/>
    <cellStyle name="Финансовый 9 2 2 3" xfId="413" xr:uid="{07509B00-4939-4A3A-8255-15832B16B5C7}"/>
    <cellStyle name="Финансовый 9 2 3" xfId="191" xr:uid="{00000000-0005-0000-0000-0000DD000000}"/>
    <cellStyle name="Финансовый 9 2 3 2" xfId="227" xr:uid="{00000000-0005-0000-0000-0000DE000000}"/>
    <cellStyle name="Финансовый 9 2 3 2 2" xfId="461" xr:uid="{ADC6370D-76ED-4903-BC80-5E5F9111914F}"/>
    <cellStyle name="Финансовый 9 2 3 3" xfId="425" xr:uid="{095D2675-79E9-483D-B2AC-F42594BBA5E9}"/>
    <cellStyle name="Финансовый 9 2 4" xfId="203" xr:uid="{00000000-0005-0000-0000-0000DF000000}"/>
    <cellStyle name="Финансовый 9 2 4 2" xfId="437" xr:uid="{7DAB6C9C-171F-482C-97F2-B1525542F207}"/>
    <cellStyle name="Финансовый 9 2 5" xfId="242" xr:uid="{36DB758B-0391-4B59-9CF9-D45B43594BCC}"/>
    <cellStyle name="Финансовый 9 2 5 2" xfId="474" xr:uid="{7EE1CEEE-6249-47D6-A1A9-5C62690AC508}"/>
    <cellStyle name="Финансовый 9 2 6" xfId="379" xr:uid="{2283CC45-D573-40C0-B93E-D03A096F6EFD}"/>
    <cellStyle name="Финансовый 9 2 7" xfId="255" xr:uid="{E444FB73-BF81-4D49-A834-224C5D117F7C}"/>
    <cellStyle name="Финансовый 9 3" xfId="173" xr:uid="{00000000-0005-0000-0000-0000E0000000}"/>
    <cellStyle name="Финансовый 9 3 2" xfId="209" xr:uid="{00000000-0005-0000-0000-0000E1000000}"/>
    <cellStyle name="Финансовый 9 3 2 2" xfId="443" xr:uid="{04B80416-9148-4CC6-9ADA-B1153CB9B62E}"/>
    <cellStyle name="Финансовый 9 3 3" xfId="407" xr:uid="{3BED5C3D-3B37-4BEB-A17E-80BE8166C500}"/>
    <cellStyle name="Финансовый 9 4" xfId="185" xr:uid="{00000000-0005-0000-0000-0000E2000000}"/>
    <cellStyle name="Финансовый 9 4 2" xfId="221" xr:uid="{00000000-0005-0000-0000-0000E3000000}"/>
    <cellStyle name="Финансовый 9 4 2 2" xfId="455" xr:uid="{C48E2665-CBB6-41A2-B2D9-0AC30D9EC67B}"/>
    <cellStyle name="Финансовый 9 4 3" xfId="419" xr:uid="{43352D87-C5DD-464F-AA49-630B49491241}"/>
    <cellStyle name="Финансовый 9 5" xfId="197" xr:uid="{00000000-0005-0000-0000-0000E4000000}"/>
    <cellStyle name="Финансовый 9 5 2" xfId="431" xr:uid="{1E705340-2CAB-42B8-882E-3B243D1FE42F}"/>
    <cellStyle name="Финансовый 9 6" xfId="236" xr:uid="{E42496C7-E61B-4368-B32F-531357686F75}"/>
    <cellStyle name="Финансовый 9 6 2" xfId="468" xr:uid="{247DDD66-0341-4620-AF97-36B86FB8F9D8}"/>
    <cellStyle name="Финансовый 9 7" xfId="307" xr:uid="{45E65E52-61FB-4C5A-BCA0-AF8BD3BFBEE4}"/>
    <cellStyle name="Финансовый 9 8" xfId="249" xr:uid="{E739794D-E16F-46F2-BA7B-DE6E152FC179}"/>
  </cellStyles>
  <dxfs count="0"/>
  <tableStyles count="0" defaultTableStyle="TableStyleMedium2" defaultPivotStyle="PivotStyleLight16"/>
  <colors>
    <mruColors>
      <color rgb="FF00FFFF"/>
      <color rgb="FF66FF66"/>
      <color rgb="FFFF6699"/>
      <color rgb="FFFFCCCC"/>
      <color rgb="FFFF66FF"/>
      <color rgb="FFCCCCFF"/>
      <color rgb="FF0F6B21"/>
      <color rgb="FF33CCCC"/>
      <color rgb="FF6600FF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209"/>
  <sheetViews>
    <sheetView tabSelected="1" topLeftCell="A1162" zoomScale="70" zoomScaleNormal="70" workbookViewId="0">
      <selection activeCell="G1195" sqref="G1195"/>
    </sheetView>
  </sheetViews>
  <sheetFormatPr defaultRowHeight="15" x14ac:dyDescent="0.25"/>
  <cols>
    <col min="1" max="1" width="8.28515625" style="1" customWidth="1"/>
    <col min="2" max="2" width="60.42578125" style="2" customWidth="1"/>
    <col min="3" max="3" width="18.5703125" style="2" customWidth="1"/>
    <col min="4" max="4" width="24.140625" style="2" customWidth="1"/>
    <col min="5" max="5" width="19.42578125" style="2" customWidth="1"/>
    <col min="6" max="6" width="17.28515625" style="2" customWidth="1"/>
    <col min="7" max="8" width="18" style="2" customWidth="1"/>
    <col min="9" max="9" width="17.28515625" style="2" customWidth="1"/>
    <col min="10" max="10" width="18" style="2" customWidth="1"/>
    <col min="11" max="11" width="17.28515625" style="2" customWidth="1"/>
    <col min="12" max="12" width="17.28515625" style="3" customWidth="1"/>
    <col min="13" max="13" width="18" style="2" customWidth="1"/>
    <col min="14" max="14" width="15.7109375" style="4" customWidth="1"/>
    <col min="15" max="15" width="18" style="2" customWidth="1"/>
    <col min="16" max="16" width="19" style="2" customWidth="1"/>
    <col min="17" max="17" width="18" style="2" customWidth="1"/>
    <col min="18" max="18" width="20.5703125" style="5" customWidth="1"/>
    <col min="19" max="19" width="19.140625" style="2" customWidth="1"/>
    <col min="20" max="16384" width="9.140625" style="2"/>
  </cols>
  <sheetData>
    <row r="1" spans="1:19" ht="31.5" customHeight="1" x14ac:dyDescent="0.25">
      <c r="A1" s="56" t="s">
        <v>1560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2" spans="1:19" s="7" customFormat="1" x14ac:dyDescent="0.25">
      <c r="A2" s="55" t="s">
        <v>0</v>
      </c>
      <c r="B2" s="55" t="s">
        <v>1</v>
      </c>
      <c r="C2" s="55" t="s">
        <v>2</v>
      </c>
      <c r="D2" s="55" t="s">
        <v>3</v>
      </c>
      <c r="E2" s="55" t="s">
        <v>4</v>
      </c>
      <c r="F2" s="55" t="s">
        <v>5</v>
      </c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  <c r="R2" s="55"/>
      <c r="S2" s="55"/>
    </row>
    <row r="3" spans="1:19" s="7" customFormat="1" x14ac:dyDescent="0.25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 t="s">
        <v>6</v>
      </c>
      <c r="M3" s="55"/>
      <c r="N3" s="55" t="s">
        <v>7</v>
      </c>
      <c r="O3" s="55"/>
      <c r="P3" s="55" t="s">
        <v>8</v>
      </c>
      <c r="Q3" s="55" t="s">
        <v>9</v>
      </c>
      <c r="R3" s="55" t="s">
        <v>1305</v>
      </c>
      <c r="S3" s="55" t="s">
        <v>10</v>
      </c>
    </row>
    <row r="4" spans="1:19" s="7" customFormat="1" ht="30" x14ac:dyDescent="0.25">
      <c r="A4" s="55"/>
      <c r="B4" s="55"/>
      <c r="C4" s="55"/>
      <c r="D4" s="55"/>
      <c r="E4" s="55"/>
      <c r="F4" s="6" t="s">
        <v>11</v>
      </c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55"/>
      <c r="M4" s="55"/>
      <c r="N4" s="55"/>
      <c r="O4" s="55"/>
      <c r="P4" s="55"/>
      <c r="Q4" s="55"/>
      <c r="R4" s="55"/>
      <c r="S4" s="55"/>
    </row>
    <row r="5" spans="1:19" s="7" customFormat="1" ht="26.25" customHeight="1" x14ac:dyDescent="0.25">
      <c r="A5" s="55"/>
      <c r="B5" s="55"/>
      <c r="C5" s="6" t="s">
        <v>17</v>
      </c>
      <c r="D5" s="6" t="s">
        <v>17</v>
      </c>
      <c r="E5" s="6" t="s">
        <v>17</v>
      </c>
      <c r="F5" s="6" t="s">
        <v>17</v>
      </c>
      <c r="G5" s="6" t="s">
        <v>17</v>
      </c>
      <c r="H5" s="6" t="s">
        <v>17</v>
      </c>
      <c r="I5" s="6" t="s">
        <v>17</v>
      </c>
      <c r="J5" s="6" t="s">
        <v>17</v>
      </c>
      <c r="K5" s="6" t="s">
        <v>17</v>
      </c>
      <c r="L5" s="8" t="s">
        <v>18</v>
      </c>
      <c r="M5" s="6" t="s">
        <v>17</v>
      </c>
      <c r="N5" s="6" t="s">
        <v>1311</v>
      </c>
      <c r="O5" s="6" t="s">
        <v>17</v>
      </c>
      <c r="P5" s="6" t="s">
        <v>17</v>
      </c>
      <c r="Q5" s="6" t="s">
        <v>17</v>
      </c>
      <c r="R5" s="6" t="s">
        <v>17</v>
      </c>
      <c r="S5" s="6" t="s">
        <v>17</v>
      </c>
    </row>
    <row r="6" spans="1:19" s="7" customFormat="1" ht="24" customHeight="1" x14ac:dyDescent="0.25">
      <c r="A6" s="6" t="s">
        <v>46</v>
      </c>
      <c r="B6" s="6" t="s">
        <v>48</v>
      </c>
      <c r="C6" s="6" t="s">
        <v>50</v>
      </c>
      <c r="D6" s="6" t="s">
        <v>52</v>
      </c>
      <c r="E6" s="6" t="s">
        <v>54</v>
      </c>
      <c r="F6" s="6" t="s">
        <v>56</v>
      </c>
      <c r="G6" s="6" t="s">
        <v>58</v>
      </c>
      <c r="H6" s="6" t="s">
        <v>42</v>
      </c>
      <c r="I6" s="6" t="s">
        <v>62</v>
      </c>
      <c r="J6" s="6" t="s">
        <v>59</v>
      </c>
      <c r="K6" s="6" t="s">
        <v>75</v>
      </c>
      <c r="L6" s="8" t="s">
        <v>43</v>
      </c>
      <c r="M6" s="6" t="s">
        <v>79</v>
      </c>
      <c r="N6" s="9" t="s">
        <v>81</v>
      </c>
      <c r="O6" s="6" t="s">
        <v>44</v>
      </c>
      <c r="P6" s="6" t="s">
        <v>84</v>
      </c>
      <c r="Q6" s="6" t="s">
        <v>45</v>
      </c>
      <c r="R6" s="6" t="s">
        <v>86</v>
      </c>
      <c r="S6" s="6" t="s">
        <v>88</v>
      </c>
    </row>
    <row r="7" spans="1:19" s="7" customFormat="1" ht="30" x14ac:dyDescent="0.25">
      <c r="A7" s="10">
        <f>ROUNDUP(A9+A458+A818,2)</f>
        <v>1078</v>
      </c>
      <c r="B7" s="6" t="s">
        <v>469</v>
      </c>
      <c r="C7" s="11">
        <f t="shared" ref="C7:M7" si="0">ROUNDUP(C9+C458+C818,2)</f>
        <v>24465826194.990002</v>
      </c>
      <c r="D7" s="11">
        <f t="shared" si="0"/>
        <v>199269287.77000001</v>
      </c>
      <c r="E7" s="11">
        <f t="shared" si="0"/>
        <v>839597959.23000002</v>
      </c>
      <c r="F7" s="11">
        <f t="shared" si="0"/>
        <v>854311625.51999998</v>
      </c>
      <c r="G7" s="11">
        <f t="shared" si="0"/>
        <v>3236684228.1900001</v>
      </c>
      <c r="H7" s="11">
        <f t="shared" si="0"/>
        <v>2305427249.73</v>
      </c>
      <c r="I7" s="11">
        <f t="shared" si="0"/>
        <v>993979633.02999997</v>
      </c>
      <c r="J7" s="11">
        <f t="shared" si="0"/>
        <v>1919144247.6199999</v>
      </c>
      <c r="K7" s="11">
        <f t="shared" si="0"/>
        <v>438954832.49000001</v>
      </c>
      <c r="L7" s="12">
        <f t="shared" si="0"/>
        <v>1050</v>
      </c>
      <c r="M7" s="11">
        <f t="shared" si="0"/>
        <v>5250803182.1300001</v>
      </c>
      <c r="N7" s="11" t="s">
        <v>65</v>
      </c>
      <c r="O7" s="11">
        <f>ROUNDUP(O9+O458+O818,2)</f>
        <v>4438288368.2799997</v>
      </c>
      <c r="P7" s="11">
        <f>ROUNDUP(P9+P458+P818,2)</f>
        <v>183546192.22999999</v>
      </c>
      <c r="Q7" s="11">
        <f>ROUNDUP(Q9+Q458+Q818,2)</f>
        <v>1837423299.9100001</v>
      </c>
      <c r="R7" s="11">
        <f>ROUNDUP(R9+R458+R818,2)</f>
        <v>1959976362.4000001</v>
      </c>
      <c r="S7" s="11">
        <f>ROUNDUP(S9+S458+S818,2)</f>
        <v>8419726.4600000009</v>
      </c>
    </row>
    <row r="8" spans="1:19" ht="15" customHeight="1" x14ac:dyDescent="0.25">
      <c r="A8" s="55" t="s">
        <v>468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</row>
    <row r="9" spans="1:19" ht="15" customHeight="1" x14ac:dyDescent="0.25">
      <c r="A9" s="10">
        <f>A455</f>
        <v>407</v>
      </c>
      <c r="B9" s="6" t="s">
        <v>1262</v>
      </c>
      <c r="C9" s="11">
        <f t="shared" ref="C9:M9" si="1">ROUNDUP(C15+C27+C33+C55+C64+C155+C164+C222+C229+C240+C244+C249+C263+C269+C289+C399+C415+C421+C442+C456,2)</f>
        <v>6548965792.5799999</v>
      </c>
      <c r="D9" s="11">
        <f t="shared" si="1"/>
        <v>32469444.57</v>
      </c>
      <c r="E9" s="11">
        <f t="shared" si="1"/>
        <v>190849338.69</v>
      </c>
      <c r="F9" s="11">
        <f t="shared" si="1"/>
        <v>278887798.01999998</v>
      </c>
      <c r="G9" s="11">
        <f t="shared" si="1"/>
        <v>1047581809.65</v>
      </c>
      <c r="H9" s="11">
        <f t="shared" si="1"/>
        <v>807156956.92999995</v>
      </c>
      <c r="I9" s="11">
        <f t="shared" si="1"/>
        <v>334381606.95999998</v>
      </c>
      <c r="J9" s="11">
        <f t="shared" si="1"/>
        <v>591402889.01999998</v>
      </c>
      <c r="K9" s="11">
        <f t="shared" si="1"/>
        <v>385533938.19999999</v>
      </c>
      <c r="L9" s="12">
        <f t="shared" si="1"/>
        <v>226</v>
      </c>
      <c r="M9" s="11">
        <f t="shared" si="1"/>
        <v>1055411272.72</v>
      </c>
      <c r="N9" s="11" t="s">
        <v>65</v>
      </c>
      <c r="O9" s="11">
        <f>ROUNDUP(O15+O27+O33+O55+O64+O155+O164+O222+O229+O240+O244+O249+O263+O269+O289+O399+O415+O421+O442+O456,2)</f>
        <v>1439959569.6900001</v>
      </c>
      <c r="P9" s="11">
        <f>ROUNDUP(P15+P27+P33+P55+P64+P155+P164+P222+P229+P240+P244+P249+P263+P269+P289+P399+P415+P421+P442+P456,2)</f>
        <v>50746783.880000003</v>
      </c>
      <c r="Q9" s="11">
        <f>ROUNDUP(Q15+Q27+Q33+Q55+Q64+Q155+Q164+Q222+Q229+Q240+Q244+Q249+Q263+Q269+Q289+Q399+Q415+Q421+Q442+Q456,2)</f>
        <v>299733901.38999999</v>
      </c>
      <c r="R9" s="11">
        <f>ROUNDUP(R15+R27+R33+R55+R64+R155+R164+R222+R229+R240+R244+R249+R263+R269+R289+R399+R415+R421+R442+R456,2)</f>
        <v>27791719.300000001</v>
      </c>
      <c r="S9" s="11">
        <f>ROUNDUP(S15+S27+S33+S55+S64+S155+S164+S222+S229+S240+S244+S249+S263+S269+S289+S399+S415+S421+S442+S456,2)</f>
        <v>7058763.5599999996</v>
      </c>
    </row>
    <row r="10" spans="1:19" ht="15" customHeight="1" x14ac:dyDescent="0.25">
      <c r="A10" s="6"/>
      <c r="B10" s="6" t="s">
        <v>19</v>
      </c>
      <c r="C10" s="9"/>
      <c r="D10" s="13"/>
      <c r="E10" s="13"/>
      <c r="F10" s="13"/>
      <c r="G10" s="13"/>
      <c r="H10" s="13"/>
      <c r="I10" s="13"/>
      <c r="J10" s="13"/>
      <c r="K10" s="13"/>
      <c r="L10" s="14"/>
      <c r="M10" s="13"/>
      <c r="N10" s="13"/>
      <c r="O10" s="13"/>
      <c r="P10" s="13"/>
      <c r="Q10" s="13"/>
      <c r="R10" s="13"/>
      <c r="S10" s="13"/>
    </row>
    <row r="11" spans="1:19" ht="15" customHeight="1" x14ac:dyDescent="0.25">
      <c r="A11" s="6" t="s">
        <v>46</v>
      </c>
      <c r="B11" s="15" t="s">
        <v>1454</v>
      </c>
      <c r="C11" s="11">
        <f>ROUND(D11+E11+F11+G11+H11+I11+J11+K11+M11+O11+P11+Q11+R11+S11,2)</f>
        <v>48442273.18</v>
      </c>
      <c r="D11" s="11"/>
      <c r="E11" s="11">
        <f>ROUNDUP(SUM(F11+G11+H11+I11+J11+K11+M11+O11+P11+Q11+R11+S11)*0.04,2)</f>
        <v>1863164.36</v>
      </c>
      <c r="F11" s="11"/>
      <c r="G11" s="11">
        <v>21200449.82</v>
      </c>
      <c r="H11" s="11"/>
      <c r="I11" s="11"/>
      <c r="J11" s="11"/>
      <c r="K11" s="11"/>
      <c r="L11" s="12"/>
      <c r="M11" s="11"/>
      <c r="N11" s="11" t="s">
        <v>184</v>
      </c>
      <c r="O11" s="11">
        <v>25378659</v>
      </c>
      <c r="P11" s="11"/>
      <c r="Q11" s="16"/>
      <c r="R11" s="11"/>
      <c r="S11" s="11"/>
    </row>
    <row r="12" spans="1:19" ht="15" customHeight="1" x14ac:dyDescent="0.25">
      <c r="A12" s="6" t="s">
        <v>48</v>
      </c>
      <c r="B12" s="15" t="s">
        <v>1455</v>
      </c>
      <c r="C12" s="11">
        <f t="shared" ref="C12:C14" si="2">ROUND(D12+E12+F12+G12+H12+I12+J12+K12+M12+O12+P12+Q12+R12+S12,2)</f>
        <v>40411702.170000002</v>
      </c>
      <c r="D12" s="11"/>
      <c r="E12" s="11">
        <f>ROUNDUP(SUM(F12+G12+H12+I12+J12+K12+M12+O12+P12+Q12+R12+S12)*0.04,2)</f>
        <v>1554296.24</v>
      </c>
      <c r="F12" s="11">
        <v>8092995.4400000004</v>
      </c>
      <c r="G12" s="11">
        <v>30764410.489999998</v>
      </c>
      <c r="H12" s="11"/>
      <c r="I12" s="11"/>
      <c r="J12" s="11"/>
      <c r="K12" s="11"/>
      <c r="L12" s="12"/>
      <c r="M12" s="11"/>
      <c r="N12" s="11"/>
      <c r="O12" s="11"/>
      <c r="P12" s="11"/>
      <c r="Q12" s="16"/>
      <c r="R12" s="11"/>
      <c r="S12" s="11"/>
    </row>
    <row r="13" spans="1:19" ht="15" customHeight="1" x14ac:dyDescent="0.25">
      <c r="A13" s="6" t="s">
        <v>50</v>
      </c>
      <c r="B13" s="15" t="s">
        <v>1456</v>
      </c>
      <c r="C13" s="11">
        <f t="shared" si="2"/>
        <v>29320746.359999999</v>
      </c>
      <c r="D13" s="11"/>
      <c r="E13" s="11">
        <f>ROUNDUP(SUM(F13+G13+H13+I13+J13+K13+M13+O13+P13+Q13+R13+S13)*0.04,2)</f>
        <v>1127721.02</v>
      </c>
      <c r="F13" s="11"/>
      <c r="G13" s="11">
        <v>21980933.710000001</v>
      </c>
      <c r="H13" s="11"/>
      <c r="I13" s="11"/>
      <c r="J13" s="11">
        <v>6212091.6299999999</v>
      </c>
      <c r="K13" s="11"/>
      <c r="L13" s="12"/>
      <c r="M13" s="11"/>
      <c r="N13" s="11"/>
      <c r="O13" s="11"/>
      <c r="P13" s="11"/>
      <c r="Q13" s="16"/>
      <c r="R13" s="11"/>
      <c r="S13" s="11"/>
    </row>
    <row r="14" spans="1:19" ht="15" customHeight="1" x14ac:dyDescent="0.25">
      <c r="A14" s="6" t="s">
        <v>52</v>
      </c>
      <c r="B14" s="15" t="s">
        <v>1457</v>
      </c>
      <c r="C14" s="11">
        <f t="shared" si="2"/>
        <v>7124600.3300000001</v>
      </c>
      <c r="D14" s="11"/>
      <c r="E14" s="11">
        <f>ROUNDUP(SUM(F14+G14+H14+I14+J14+K14+M14+O14+P14+Q14+R14+S14)*0.04,2)</f>
        <v>274023.09000000003</v>
      </c>
      <c r="F14" s="11"/>
      <c r="G14" s="11"/>
      <c r="H14" s="11"/>
      <c r="I14" s="11"/>
      <c r="J14" s="11">
        <v>6850577.2400000002</v>
      </c>
      <c r="K14" s="11"/>
      <c r="L14" s="12"/>
      <c r="M14" s="11"/>
      <c r="N14" s="11"/>
      <c r="O14" s="11"/>
      <c r="P14" s="11"/>
      <c r="Q14" s="16"/>
      <c r="R14" s="11"/>
      <c r="S14" s="11"/>
    </row>
    <row r="15" spans="1:19" ht="15" customHeight="1" x14ac:dyDescent="0.25">
      <c r="A15" s="6"/>
      <c r="B15" s="15" t="s">
        <v>470</v>
      </c>
      <c r="C15" s="11">
        <f t="shared" ref="C15" si="3">ROUND(D15+E15+F15+G15+H15+I15+J15+K15+M15+O15+P15+Q15+R15+S15,2)</f>
        <v>125299322.04000001</v>
      </c>
      <c r="D15" s="11">
        <f t="shared" ref="D15" si="4">SUM(D11:D14)</f>
        <v>0</v>
      </c>
      <c r="E15" s="11">
        <f t="shared" ref="E15:S15" si="5">SUM(E11:E14)</f>
        <v>4819204.71</v>
      </c>
      <c r="F15" s="11">
        <f t="shared" si="5"/>
        <v>8092995.4400000004</v>
      </c>
      <c r="G15" s="11">
        <f t="shared" si="5"/>
        <v>73945794.020000011</v>
      </c>
      <c r="H15" s="11">
        <f t="shared" si="5"/>
        <v>0</v>
      </c>
      <c r="I15" s="11">
        <f t="shared" si="5"/>
        <v>0</v>
      </c>
      <c r="J15" s="11">
        <f t="shared" si="5"/>
        <v>13062668.870000001</v>
      </c>
      <c r="K15" s="11">
        <f t="shared" si="5"/>
        <v>0</v>
      </c>
      <c r="L15" s="12">
        <f t="shared" si="5"/>
        <v>0</v>
      </c>
      <c r="M15" s="11">
        <f t="shared" si="5"/>
        <v>0</v>
      </c>
      <c r="N15" s="11" t="s">
        <v>65</v>
      </c>
      <c r="O15" s="11">
        <f t="shared" si="5"/>
        <v>25378659</v>
      </c>
      <c r="P15" s="11">
        <f t="shared" si="5"/>
        <v>0</v>
      </c>
      <c r="Q15" s="11">
        <f t="shared" si="5"/>
        <v>0</v>
      </c>
      <c r="R15" s="11">
        <f t="shared" si="5"/>
        <v>0</v>
      </c>
      <c r="S15" s="11">
        <f t="shared" si="5"/>
        <v>0</v>
      </c>
    </row>
    <row r="16" spans="1:19" ht="15" customHeight="1" x14ac:dyDescent="0.25">
      <c r="A16" s="6"/>
      <c r="B16" s="6" t="s">
        <v>20</v>
      </c>
      <c r="C16" s="11"/>
      <c r="D16" s="13"/>
      <c r="E16" s="13"/>
      <c r="F16" s="13"/>
      <c r="G16" s="13"/>
      <c r="H16" s="13"/>
      <c r="I16" s="13"/>
      <c r="J16" s="13"/>
      <c r="K16" s="13"/>
      <c r="L16" s="14"/>
      <c r="M16" s="13"/>
      <c r="N16" s="13"/>
      <c r="O16" s="13"/>
      <c r="P16" s="13"/>
      <c r="Q16" s="16"/>
      <c r="R16" s="13"/>
      <c r="S16" s="13"/>
    </row>
    <row r="17" spans="1:19" ht="15" customHeight="1" x14ac:dyDescent="0.25">
      <c r="A17" s="6" t="s">
        <v>54</v>
      </c>
      <c r="B17" s="15" t="s">
        <v>295</v>
      </c>
      <c r="C17" s="11">
        <f t="shared" ref="C17:C27" si="6">ROUND(D17+E17+F17+G17+H17+I17+J17+K17+M17+O17+P17+Q17+R17+S17,2)</f>
        <v>3413514.52</v>
      </c>
      <c r="D17" s="11"/>
      <c r="E17" s="11">
        <f t="shared" ref="E17:E26" si="7">ROUNDUP(SUM(F17+G17+H17+I17+J17+K17+M17+O17+P17+Q17+R17+S17)*0.04,2)</f>
        <v>131289.01999999999</v>
      </c>
      <c r="F17" s="11"/>
      <c r="G17" s="11"/>
      <c r="H17" s="11"/>
      <c r="I17" s="11"/>
      <c r="J17" s="11"/>
      <c r="K17" s="11"/>
      <c r="L17" s="12"/>
      <c r="M17" s="11"/>
      <c r="N17" s="12"/>
      <c r="O17" s="11"/>
      <c r="P17" s="11">
        <v>3282225.5</v>
      </c>
      <c r="Q17" s="16"/>
      <c r="R17" s="11"/>
      <c r="S17" s="11"/>
    </row>
    <row r="18" spans="1:19" ht="15" customHeight="1" x14ac:dyDescent="0.25">
      <c r="A18" s="6" t="s">
        <v>56</v>
      </c>
      <c r="B18" s="15" t="s">
        <v>297</v>
      </c>
      <c r="C18" s="11">
        <f t="shared" si="6"/>
        <v>6146369.2300000004</v>
      </c>
      <c r="D18" s="11"/>
      <c r="E18" s="11">
        <f t="shared" si="7"/>
        <v>236398.82</v>
      </c>
      <c r="F18" s="11"/>
      <c r="G18" s="11"/>
      <c r="H18" s="11"/>
      <c r="I18" s="11"/>
      <c r="J18" s="11">
        <v>5909970.4100000001</v>
      </c>
      <c r="K18" s="11"/>
      <c r="L18" s="12"/>
      <c r="M18" s="11"/>
      <c r="N18" s="12"/>
      <c r="O18" s="11"/>
      <c r="P18" s="11"/>
      <c r="Q18" s="16"/>
      <c r="R18" s="11"/>
      <c r="S18" s="11"/>
    </row>
    <row r="19" spans="1:19" ht="15" customHeight="1" x14ac:dyDescent="0.25">
      <c r="A19" s="6" t="s">
        <v>58</v>
      </c>
      <c r="B19" s="15" t="s">
        <v>593</v>
      </c>
      <c r="C19" s="11">
        <f t="shared" si="6"/>
        <v>12821524.119999999</v>
      </c>
      <c r="D19" s="11"/>
      <c r="E19" s="11">
        <f t="shared" si="7"/>
        <v>493135.55</v>
      </c>
      <c r="F19" s="11"/>
      <c r="G19" s="11"/>
      <c r="H19" s="11"/>
      <c r="I19" s="11"/>
      <c r="J19" s="11"/>
      <c r="K19" s="11"/>
      <c r="L19" s="12"/>
      <c r="M19" s="11"/>
      <c r="N19" s="12" t="s">
        <v>184</v>
      </c>
      <c r="O19" s="11">
        <v>12328388.57</v>
      </c>
      <c r="P19" s="11"/>
      <c r="Q19" s="16"/>
      <c r="R19" s="11"/>
      <c r="S19" s="11"/>
    </row>
    <row r="20" spans="1:19" ht="15" customHeight="1" x14ac:dyDescent="0.25">
      <c r="A20" s="6" t="s">
        <v>42</v>
      </c>
      <c r="B20" s="15" t="s">
        <v>592</v>
      </c>
      <c r="C20" s="11">
        <f t="shared" si="6"/>
        <v>6910739.6799999997</v>
      </c>
      <c r="D20" s="11"/>
      <c r="E20" s="11">
        <f t="shared" si="7"/>
        <v>265797.68</v>
      </c>
      <c r="F20" s="11"/>
      <c r="G20" s="11"/>
      <c r="H20" s="11"/>
      <c r="I20" s="11"/>
      <c r="J20" s="11"/>
      <c r="K20" s="11"/>
      <c r="L20" s="12"/>
      <c r="M20" s="11"/>
      <c r="N20" s="12" t="s">
        <v>135</v>
      </c>
      <c r="O20" s="11">
        <v>6644942</v>
      </c>
      <c r="P20" s="11"/>
      <c r="Q20" s="16"/>
      <c r="R20" s="11"/>
      <c r="S20" s="11"/>
    </row>
    <row r="21" spans="1:19" ht="15" customHeight="1" x14ac:dyDescent="0.25">
      <c r="A21" s="6" t="s">
        <v>62</v>
      </c>
      <c r="B21" s="15" t="s">
        <v>300</v>
      </c>
      <c r="C21" s="11">
        <f t="shared" si="6"/>
        <v>23152022.960000001</v>
      </c>
      <c r="D21" s="11"/>
      <c r="E21" s="11">
        <f t="shared" si="7"/>
        <v>890462.43</v>
      </c>
      <c r="F21" s="11"/>
      <c r="G21" s="11"/>
      <c r="H21" s="11"/>
      <c r="I21" s="11"/>
      <c r="J21" s="11">
        <v>6071772.2300000004</v>
      </c>
      <c r="K21" s="11"/>
      <c r="L21" s="12"/>
      <c r="M21" s="11"/>
      <c r="N21" s="12" t="s">
        <v>135</v>
      </c>
      <c r="O21" s="11">
        <v>16189788.300000001</v>
      </c>
      <c r="P21" s="11"/>
      <c r="Q21" s="16"/>
      <c r="R21" s="11"/>
      <c r="S21" s="11"/>
    </row>
    <row r="22" spans="1:19" ht="15" customHeight="1" x14ac:dyDescent="0.25">
      <c r="A22" s="6" t="s">
        <v>59</v>
      </c>
      <c r="B22" s="15" t="s">
        <v>591</v>
      </c>
      <c r="C22" s="11">
        <f t="shared" si="6"/>
        <v>16726673.810000001</v>
      </c>
      <c r="D22" s="11"/>
      <c r="E22" s="11">
        <f t="shared" si="7"/>
        <v>643333.61</v>
      </c>
      <c r="F22" s="11"/>
      <c r="G22" s="11"/>
      <c r="H22" s="11"/>
      <c r="I22" s="11"/>
      <c r="J22" s="11"/>
      <c r="K22" s="11"/>
      <c r="L22" s="12"/>
      <c r="M22" s="11"/>
      <c r="N22" s="12" t="s">
        <v>135</v>
      </c>
      <c r="O22" s="11">
        <v>16083340.199999999</v>
      </c>
      <c r="P22" s="11"/>
      <c r="Q22" s="16"/>
      <c r="R22" s="11"/>
      <c r="S22" s="11"/>
    </row>
    <row r="23" spans="1:19" ht="15" customHeight="1" x14ac:dyDescent="0.25">
      <c r="A23" s="6" t="s">
        <v>75</v>
      </c>
      <c r="B23" s="15" t="s">
        <v>301</v>
      </c>
      <c r="C23" s="11">
        <f t="shared" si="6"/>
        <v>24218064.23</v>
      </c>
      <c r="D23" s="11"/>
      <c r="E23" s="11">
        <f t="shared" si="7"/>
        <v>931464.01</v>
      </c>
      <c r="F23" s="11"/>
      <c r="G23" s="11"/>
      <c r="H23" s="11"/>
      <c r="I23" s="11"/>
      <c r="J23" s="11">
        <v>6450059.0700000003</v>
      </c>
      <c r="K23" s="11"/>
      <c r="L23" s="12"/>
      <c r="M23" s="11"/>
      <c r="N23" s="12" t="s">
        <v>135</v>
      </c>
      <c r="O23" s="11">
        <v>16836541.149999999</v>
      </c>
      <c r="P23" s="11"/>
      <c r="Q23" s="16"/>
      <c r="R23" s="11"/>
      <c r="S23" s="11"/>
    </row>
    <row r="24" spans="1:19" ht="15" customHeight="1" x14ac:dyDescent="0.25">
      <c r="A24" s="6" t="s">
        <v>43</v>
      </c>
      <c r="B24" s="15" t="s">
        <v>302</v>
      </c>
      <c r="C24" s="11">
        <f t="shared" si="6"/>
        <v>20669007.370000001</v>
      </c>
      <c r="D24" s="11"/>
      <c r="E24" s="11">
        <f t="shared" si="7"/>
        <v>794961.83</v>
      </c>
      <c r="F24" s="11"/>
      <c r="G24" s="11"/>
      <c r="H24" s="11"/>
      <c r="I24" s="11"/>
      <c r="J24" s="11">
        <v>1965171.84</v>
      </c>
      <c r="K24" s="11"/>
      <c r="L24" s="12"/>
      <c r="M24" s="11"/>
      <c r="N24" s="12" t="s">
        <v>184</v>
      </c>
      <c r="O24" s="11">
        <v>17908873.699999999</v>
      </c>
      <c r="P24" s="11"/>
      <c r="Q24" s="16"/>
      <c r="R24" s="11"/>
      <c r="S24" s="11"/>
    </row>
    <row r="25" spans="1:19" ht="15" customHeight="1" x14ac:dyDescent="0.25">
      <c r="A25" s="6" t="s">
        <v>79</v>
      </c>
      <c r="B25" s="15" t="s">
        <v>304</v>
      </c>
      <c r="C25" s="11">
        <f t="shared" si="6"/>
        <v>3890845.97</v>
      </c>
      <c r="D25" s="11"/>
      <c r="E25" s="11">
        <f t="shared" si="7"/>
        <v>149647.93000000002</v>
      </c>
      <c r="F25" s="11"/>
      <c r="G25" s="11"/>
      <c r="H25" s="11"/>
      <c r="I25" s="11"/>
      <c r="J25" s="11">
        <v>3741198.04</v>
      </c>
      <c r="K25" s="11"/>
      <c r="L25" s="12"/>
      <c r="M25" s="11"/>
      <c r="N25" s="12"/>
      <c r="O25" s="11"/>
      <c r="P25" s="11"/>
      <c r="Q25" s="16"/>
      <c r="R25" s="11"/>
      <c r="S25" s="11"/>
    </row>
    <row r="26" spans="1:19" ht="15" customHeight="1" x14ac:dyDescent="0.25">
      <c r="A26" s="6" t="s">
        <v>81</v>
      </c>
      <c r="B26" s="15" t="s">
        <v>307</v>
      </c>
      <c r="C26" s="11">
        <f t="shared" si="6"/>
        <v>9682879.1799999997</v>
      </c>
      <c r="D26" s="11">
        <f>ROUNDUP(SUM(K26+M26)*0.0214,2)</f>
        <v>195226.7</v>
      </c>
      <c r="E26" s="11">
        <f t="shared" si="7"/>
        <v>364909.72000000003</v>
      </c>
      <c r="F26" s="11"/>
      <c r="G26" s="11"/>
      <c r="H26" s="11"/>
      <c r="I26" s="11"/>
      <c r="J26" s="11"/>
      <c r="K26" s="11"/>
      <c r="L26" s="12">
        <v>2</v>
      </c>
      <c r="M26" s="11">
        <v>9122742.7599999998</v>
      </c>
      <c r="N26" s="12"/>
      <c r="O26" s="11"/>
      <c r="P26" s="11"/>
      <c r="Q26" s="16"/>
      <c r="R26" s="11"/>
      <c r="S26" s="11"/>
    </row>
    <row r="27" spans="1:19" ht="15" customHeight="1" x14ac:dyDescent="0.25">
      <c r="A27" s="6"/>
      <c r="B27" s="15" t="s">
        <v>1264</v>
      </c>
      <c r="C27" s="11">
        <f t="shared" si="6"/>
        <v>127631641.06999999</v>
      </c>
      <c r="D27" s="11">
        <f t="shared" ref="D27" si="8">SUM(D17:D26)</f>
        <v>195226.7</v>
      </c>
      <c r="E27" s="11">
        <f t="shared" ref="E27:S27" si="9">SUM(E17:E26)</f>
        <v>4901400.5999999996</v>
      </c>
      <c r="F27" s="11">
        <f t="shared" si="9"/>
        <v>0</v>
      </c>
      <c r="G27" s="11">
        <f t="shared" si="9"/>
        <v>0</v>
      </c>
      <c r="H27" s="11">
        <f t="shared" si="9"/>
        <v>0</v>
      </c>
      <c r="I27" s="11">
        <f t="shared" si="9"/>
        <v>0</v>
      </c>
      <c r="J27" s="11">
        <f t="shared" si="9"/>
        <v>24138171.59</v>
      </c>
      <c r="K27" s="11">
        <f t="shared" si="9"/>
        <v>0</v>
      </c>
      <c r="L27" s="12">
        <f t="shared" si="9"/>
        <v>2</v>
      </c>
      <c r="M27" s="11">
        <f t="shared" si="9"/>
        <v>9122742.7599999998</v>
      </c>
      <c r="N27" s="11" t="s">
        <v>65</v>
      </c>
      <c r="O27" s="11">
        <f t="shared" si="9"/>
        <v>85991873.920000002</v>
      </c>
      <c r="P27" s="11">
        <f t="shared" si="9"/>
        <v>3282225.5</v>
      </c>
      <c r="Q27" s="11">
        <f t="shared" si="9"/>
        <v>0</v>
      </c>
      <c r="R27" s="11">
        <f t="shared" si="9"/>
        <v>0</v>
      </c>
      <c r="S27" s="11">
        <f t="shared" si="9"/>
        <v>0</v>
      </c>
    </row>
    <row r="28" spans="1:19" ht="15" customHeight="1" x14ac:dyDescent="0.25">
      <c r="A28" s="6"/>
      <c r="B28" s="6" t="s">
        <v>21</v>
      </c>
      <c r="C28" s="11"/>
      <c r="D28" s="13"/>
      <c r="E28" s="13"/>
      <c r="F28" s="13"/>
      <c r="G28" s="13"/>
      <c r="H28" s="13"/>
      <c r="I28" s="13"/>
      <c r="J28" s="13"/>
      <c r="K28" s="13"/>
      <c r="L28" s="14"/>
      <c r="M28" s="13"/>
      <c r="N28" s="13"/>
      <c r="O28" s="13"/>
      <c r="P28" s="13"/>
      <c r="Q28" s="16"/>
      <c r="R28" s="13"/>
      <c r="S28" s="13"/>
    </row>
    <row r="29" spans="1:19" ht="15" customHeight="1" x14ac:dyDescent="0.25">
      <c r="A29" s="6" t="s">
        <v>44</v>
      </c>
      <c r="B29" s="15" t="s">
        <v>1314</v>
      </c>
      <c r="C29" s="11">
        <f>ROUNDUP(SUM(D29+E29+F29+G29+H29+I29+J29+K29+M29+O29+P29+Q29+R29+S29),2)</f>
        <v>29975482.460000001</v>
      </c>
      <c r="D29" s="13"/>
      <c r="E29" s="11">
        <f>ROUNDUP(SUM(F29+G29+H29+I29+J29+K29+M29+O29+P29+Q29+R29+S29)*0.04,2)</f>
        <v>1152903.18</v>
      </c>
      <c r="F29" s="13"/>
      <c r="G29" s="13"/>
      <c r="H29" s="13"/>
      <c r="I29" s="13"/>
      <c r="J29" s="13"/>
      <c r="K29" s="13"/>
      <c r="L29" s="14"/>
      <c r="M29" s="13"/>
      <c r="N29" s="13" t="s">
        <v>184</v>
      </c>
      <c r="O29" s="11">
        <v>23200888.07</v>
      </c>
      <c r="P29" s="11">
        <v>5621691.21</v>
      </c>
      <c r="Q29" s="16"/>
      <c r="R29" s="13"/>
      <c r="S29" s="13"/>
    </row>
    <row r="30" spans="1:19" ht="15" customHeight="1" x14ac:dyDescent="0.25">
      <c r="A30" s="6" t="s">
        <v>84</v>
      </c>
      <c r="B30" s="15" t="s">
        <v>1315</v>
      </c>
      <c r="C30" s="11">
        <f>ROUNDUP(SUM(D30+E30+F30+G30+H30+I30+J30+K30+M30+O30+P30+Q30+R30+S30),2)</f>
        <v>2414905.2000000002</v>
      </c>
      <c r="D30" s="11"/>
      <c r="E30" s="11">
        <f>ROUNDUP(SUM(F30+G30+H30+I30+J30+K30+M30+O30+P30+Q30+R30+S30)*0.04,2)</f>
        <v>92880.97</v>
      </c>
      <c r="F30" s="11">
        <v>1211511.3999999999</v>
      </c>
      <c r="G30" s="11"/>
      <c r="H30" s="11"/>
      <c r="I30" s="17">
        <v>1110512.83</v>
      </c>
      <c r="J30" s="11"/>
      <c r="K30" s="11"/>
      <c r="L30" s="12"/>
      <c r="M30" s="11"/>
      <c r="N30" s="11"/>
      <c r="O30" s="11"/>
      <c r="P30" s="11"/>
      <c r="Q30" s="16"/>
      <c r="R30" s="11"/>
      <c r="S30" s="11"/>
    </row>
    <row r="31" spans="1:19" ht="15" customHeight="1" x14ac:dyDescent="0.25">
      <c r="A31" s="6" t="s">
        <v>45</v>
      </c>
      <c r="B31" s="15" t="s">
        <v>1312</v>
      </c>
      <c r="C31" s="11">
        <f t="shared" ref="C31:C32" si="10">ROUNDUP(SUM(D31+E31+F31+G31+H31+I31+J31+K31+M31+O31+P31+Q31+R31+S31),2)</f>
        <v>1418184.73</v>
      </c>
      <c r="D31" s="11"/>
      <c r="E31" s="11">
        <f>ROUNDUP(SUM(F31+G31+H31+I31+J31+K31+M31+O31+P31+Q31+R31+S31)*0.04,2)</f>
        <v>54545.57</v>
      </c>
      <c r="F31" s="11"/>
      <c r="G31" s="11"/>
      <c r="H31" s="11"/>
      <c r="I31" s="11"/>
      <c r="J31" s="18">
        <v>1363639.16</v>
      </c>
      <c r="K31" s="11"/>
      <c r="L31" s="12"/>
      <c r="M31" s="11"/>
      <c r="N31" s="11"/>
      <c r="O31" s="11"/>
      <c r="P31" s="11"/>
      <c r="Q31" s="16"/>
      <c r="R31" s="11"/>
      <c r="S31" s="11"/>
    </row>
    <row r="32" spans="1:19" ht="15" customHeight="1" x14ac:dyDescent="0.25">
      <c r="A32" s="6" t="s">
        <v>86</v>
      </c>
      <c r="B32" s="15" t="s">
        <v>1313</v>
      </c>
      <c r="C32" s="11">
        <f t="shared" si="10"/>
        <v>5709960.8600000003</v>
      </c>
      <c r="D32" s="11"/>
      <c r="E32" s="11">
        <f>ROUNDUP(SUM(F32+G32+H32+I32+J32+K32+M32+O32+P32+Q32+R32+S32)*0.04,2)</f>
        <v>219613.88</v>
      </c>
      <c r="F32" s="11"/>
      <c r="G32" s="11">
        <v>5490346.9800000004</v>
      </c>
      <c r="H32" s="11"/>
      <c r="I32" s="11"/>
      <c r="J32" s="11"/>
      <c r="K32" s="11"/>
      <c r="L32" s="12"/>
      <c r="M32" s="11"/>
      <c r="N32" s="11"/>
      <c r="O32" s="11"/>
      <c r="P32" s="11"/>
      <c r="Q32" s="16"/>
      <c r="R32" s="11"/>
      <c r="S32" s="11"/>
    </row>
    <row r="33" spans="1:19" ht="15" customHeight="1" x14ac:dyDescent="0.25">
      <c r="A33" s="6"/>
      <c r="B33" s="15" t="s">
        <v>569</v>
      </c>
      <c r="C33" s="11">
        <f t="shared" ref="C33" si="11">ROUND(D33+E33+F33+G33+H33+I33+J33+K33+M33+O33+P33+Q33+R33+S33,2)</f>
        <v>39518533.25</v>
      </c>
      <c r="D33" s="11">
        <f t="shared" ref="D33:S33" si="12">SUM(D29:D32)</f>
        <v>0</v>
      </c>
      <c r="E33" s="11">
        <f t="shared" si="12"/>
        <v>1519943.6</v>
      </c>
      <c r="F33" s="11">
        <f t="shared" si="12"/>
        <v>1211511.3999999999</v>
      </c>
      <c r="G33" s="11">
        <f t="shared" si="12"/>
        <v>5490346.9800000004</v>
      </c>
      <c r="H33" s="11">
        <f t="shared" si="12"/>
        <v>0</v>
      </c>
      <c r="I33" s="11">
        <f t="shared" si="12"/>
        <v>1110512.83</v>
      </c>
      <c r="J33" s="11">
        <f t="shared" si="12"/>
        <v>1363639.16</v>
      </c>
      <c r="K33" s="11">
        <f t="shared" si="12"/>
        <v>0</v>
      </c>
      <c r="L33" s="12">
        <f t="shared" si="12"/>
        <v>0</v>
      </c>
      <c r="M33" s="11">
        <f t="shared" si="12"/>
        <v>0</v>
      </c>
      <c r="N33" s="11" t="s">
        <v>65</v>
      </c>
      <c r="O33" s="11">
        <f t="shared" si="12"/>
        <v>23200888.07</v>
      </c>
      <c r="P33" s="11">
        <f t="shared" si="12"/>
        <v>5621691.21</v>
      </c>
      <c r="Q33" s="11">
        <f t="shared" si="12"/>
        <v>0</v>
      </c>
      <c r="R33" s="11">
        <f t="shared" si="12"/>
        <v>0</v>
      </c>
      <c r="S33" s="11">
        <f t="shared" si="12"/>
        <v>0</v>
      </c>
    </row>
    <row r="34" spans="1:19" ht="15" customHeight="1" x14ac:dyDescent="0.25">
      <c r="A34" s="6"/>
      <c r="B34" s="6" t="s">
        <v>22</v>
      </c>
      <c r="C34" s="11"/>
      <c r="D34" s="13"/>
      <c r="E34" s="13"/>
      <c r="F34" s="13"/>
      <c r="G34" s="13"/>
      <c r="H34" s="13"/>
      <c r="I34" s="13"/>
      <c r="J34" s="13"/>
      <c r="K34" s="13"/>
      <c r="L34" s="14"/>
      <c r="M34" s="13"/>
      <c r="N34" s="13"/>
      <c r="O34" s="13"/>
      <c r="P34" s="13"/>
      <c r="Q34" s="16"/>
      <c r="R34" s="13"/>
      <c r="S34" s="13"/>
    </row>
    <row r="35" spans="1:19" ht="15" customHeight="1" x14ac:dyDescent="0.25">
      <c r="A35" s="6" t="s">
        <v>88</v>
      </c>
      <c r="B35" s="15" t="s">
        <v>169</v>
      </c>
      <c r="C35" s="11">
        <f t="shared" ref="C35:C55" si="13">ROUND(D35+E35+F35+G35+H35+I35+J35+K35+M35+O35+P35+Q35+R35+S35,2)</f>
        <v>6418141.3899999997</v>
      </c>
      <c r="D35" s="11"/>
      <c r="E35" s="11">
        <f t="shared" ref="E35:E54" si="14">ROUNDUP(SUM(F35+G35+H35+I35+J35+K35+M35+O35+P35+Q35+R35+S35)*0.04,2)</f>
        <v>246851.6</v>
      </c>
      <c r="F35" s="11"/>
      <c r="G35" s="11"/>
      <c r="H35" s="11"/>
      <c r="I35" s="11"/>
      <c r="J35" s="11">
        <v>6171289.79</v>
      </c>
      <c r="K35" s="11"/>
      <c r="L35" s="12"/>
      <c r="M35" s="11"/>
      <c r="N35" s="12"/>
      <c r="O35" s="11"/>
      <c r="P35" s="11"/>
      <c r="Q35" s="16"/>
      <c r="R35" s="11"/>
      <c r="S35" s="11"/>
    </row>
    <row r="36" spans="1:19" ht="15" customHeight="1" x14ac:dyDescent="0.25">
      <c r="A36" s="6" t="s">
        <v>89</v>
      </c>
      <c r="B36" s="15" t="s">
        <v>908</v>
      </c>
      <c r="C36" s="11">
        <f t="shared" si="13"/>
        <v>7524984.1200000001</v>
      </c>
      <c r="D36" s="11"/>
      <c r="E36" s="11"/>
      <c r="F36" s="11"/>
      <c r="G36" s="11">
        <v>5873152.4100000001</v>
      </c>
      <c r="H36" s="11">
        <v>707524.77</v>
      </c>
      <c r="I36" s="11">
        <v>298323.36</v>
      </c>
      <c r="J36" s="11">
        <v>645983.57999999996</v>
      </c>
      <c r="K36" s="11"/>
      <c r="L36" s="12"/>
      <c r="M36" s="11"/>
      <c r="N36" s="12"/>
      <c r="O36" s="11"/>
      <c r="P36" s="11"/>
      <c r="Q36" s="16"/>
      <c r="R36" s="11"/>
      <c r="S36" s="11"/>
    </row>
    <row r="37" spans="1:19" ht="15" customHeight="1" x14ac:dyDescent="0.25">
      <c r="A37" s="6" t="s">
        <v>91</v>
      </c>
      <c r="B37" s="15" t="s">
        <v>909</v>
      </c>
      <c r="C37" s="11">
        <f t="shared" si="13"/>
        <v>5678322.9400000004</v>
      </c>
      <c r="D37" s="11"/>
      <c r="E37" s="11"/>
      <c r="F37" s="11"/>
      <c r="G37" s="11">
        <v>4393866.93</v>
      </c>
      <c r="H37" s="11">
        <v>582074.53</v>
      </c>
      <c r="I37" s="11">
        <v>241957.98</v>
      </c>
      <c r="J37" s="11">
        <v>460423.5</v>
      </c>
      <c r="K37" s="11"/>
      <c r="L37" s="12"/>
      <c r="M37" s="11"/>
      <c r="N37" s="12"/>
      <c r="O37" s="11"/>
      <c r="P37" s="11"/>
      <c r="Q37" s="16"/>
      <c r="R37" s="11"/>
      <c r="S37" s="11"/>
    </row>
    <row r="38" spans="1:19" ht="15" customHeight="1" x14ac:dyDescent="0.25">
      <c r="A38" s="6" t="s">
        <v>93</v>
      </c>
      <c r="B38" s="15" t="s">
        <v>910</v>
      </c>
      <c r="C38" s="11">
        <f t="shared" si="13"/>
        <v>2984159.61</v>
      </c>
      <c r="D38" s="11"/>
      <c r="E38" s="11"/>
      <c r="F38" s="11"/>
      <c r="G38" s="11">
        <v>2984159.61</v>
      </c>
      <c r="H38" s="11"/>
      <c r="I38" s="11"/>
      <c r="J38" s="11"/>
      <c r="K38" s="11"/>
      <c r="L38" s="12"/>
      <c r="M38" s="11"/>
      <c r="N38" s="12"/>
      <c r="O38" s="11"/>
      <c r="P38" s="11"/>
      <c r="Q38" s="16"/>
      <c r="R38" s="11"/>
      <c r="S38" s="11"/>
    </row>
    <row r="39" spans="1:19" ht="15" customHeight="1" x14ac:dyDescent="0.25">
      <c r="A39" s="6" t="s">
        <v>94</v>
      </c>
      <c r="B39" s="15" t="s">
        <v>170</v>
      </c>
      <c r="C39" s="11">
        <f t="shared" si="13"/>
        <v>13712789.710000001</v>
      </c>
      <c r="D39" s="11"/>
      <c r="E39" s="11">
        <f t="shared" si="14"/>
        <v>527414.99</v>
      </c>
      <c r="F39" s="11"/>
      <c r="G39" s="11"/>
      <c r="H39" s="11">
        <v>6506663.0300000003</v>
      </c>
      <c r="I39" s="11">
        <v>2568945.31</v>
      </c>
      <c r="J39" s="11">
        <v>4109766.38</v>
      </c>
      <c r="K39" s="11"/>
      <c r="L39" s="12"/>
      <c r="M39" s="11"/>
      <c r="N39" s="12"/>
      <c r="O39" s="11"/>
      <c r="P39" s="11"/>
      <c r="Q39" s="16"/>
      <c r="R39" s="11"/>
      <c r="S39" s="11"/>
    </row>
    <row r="40" spans="1:19" ht="15" customHeight="1" x14ac:dyDescent="0.25">
      <c r="A40" s="6" t="s">
        <v>96</v>
      </c>
      <c r="B40" s="15" t="s">
        <v>911</v>
      </c>
      <c r="C40" s="11">
        <f t="shared" si="13"/>
        <v>1171198.99</v>
      </c>
      <c r="D40" s="11"/>
      <c r="E40" s="11"/>
      <c r="F40" s="11"/>
      <c r="G40" s="11"/>
      <c r="H40" s="11">
        <v>827941.48</v>
      </c>
      <c r="I40" s="11">
        <v>343257.51</v>
      </c>
      <c r="J40" s="11"/>
      <c r="K40" s="11"/>
      <c r="L40" s="12"/>
      <c r="M40" s="11"/>
      <c r="N40" s="12"/>
      <c r="O40" s="11"/>
      <c r="P40" s="11"/>
      <c r="Q40" s="16"/>
      <c r="R40" s="11"/>
      <c r="S40" s="11"/>
    </row>
    <row r="41" spans="1:19" ht="15" customHeight="1" x14ac:dyDescent="0.25">
      <c r="A41" s="6" t="s">
        <v>97</v>
      </c>
      <c r="B41" s="15" t="s">
        <v>171</v>
      </c>
      <c r="C41" s="11">
        <f t="shared" si="13"/>
        <v>11414222.859999999</v>
      </c>
      <c r="D41" s="11"/>
      <c r="E41" s="11">
        <f t="shared" si="14"/>
        <v>439008.58</v>
      </c>
      <c r="F41" s="11"/>
      <c r="G41" s="11"/>
      <c r="H41" s="11">
        <v>5212282.75</v>
      </c>
      <c r="I41" s="11">
        <v>2203429.64</v>
      </c>
      <c r="J41" s="11">
        <v>3559501.89</v>
      </c>
      <c r="K41" s="11"/>
      <c r="L41" s="12"/>
      <c r="M41" s="11"/>
      <c r="N41" s="12"/>
      <c r="O41" s="11"/>
      <c r="P41" s="11"/>
      <c r="Q41" s="16"/>
      <c r="R41" s="11"/>
      <c r="S41" s="11"/>
    </row>
    <row r="42" spans="1:19" ht="15" customHeight="1" x14ac:dyDescent="0.25">
      <c r="A42" s="6" t="s">
        <v>99</v>
      </c>
      <c r="B42" s="15" t="s">
        <v>172</v>
      </c>
      <c r="C42" s="11">
        <f t="shared" si="13"/>
        <v>17554825.440000001</v>
      </c>
      <c r="D42" s="11"/>
      <c r="E42" s="11">
        <f t="shared" si="14"/>
        <v>675185.6</v>
      </c>
      <c r="F42" s="11"/>
      <c r="G42" s="11"/>
      <c r="H42" s="11">
        <v>8016377.0199999996</v>
      </c>
      <c r="I42" s="11">
        <v>3388826.66</v>
      </c>
      <c r="J42" s="11">
        <v>5474436.1600000001</v>
      </c>
      <c r="K42" s="11"/>
      <c r="L42" s="12"/>
      <c r="M42" s="11"/>
      <c r="N42" s="12"/>
      <c r="O42" s="11"/>
      <c r="P42" s="11"/>
      <c r="Q42" s="16"/>
      <c r="R42" s="11"/>
      <c r="S42" s="11"/>
    </row>
    <row r="43" spans="1:19" ht="15" customHeight="1" x14ac:dyDescent="0.25">
      <c r="A43" s="6" t="s">
        <v>101</v>
      </c>
      <c r="B43" s="15" t="s">
        <v>912</v>
      </c>
      <c r="C43" s="11">
        <f t="shared" si="13"/>
        <v>6449488.9199999999</v>
      </c>
      <c r="D43" s="11"/>
      <c r="E43" s="11"/>
      <c r="F43" s="11"/>
      <c r="G43" s="11">
        <v>4371917.24</v>
      </c>
      <c r="H43" s="11">
        <v>835977.32</v>
      </c>
      <c r="I43" s="11">
        <v>336419.42</v>
      </c>
      <c r="J43" s="11">
        <v>905174.94</v>
      </c>
      <c r="K43" s="11"/>
      <c r="L43" s="12"/>
      <c r="M43" s="11"/>
      <c r="N43" s="12"/>
      <c r="O43" s="11"/>
      <c r="P43" s="11"/>
      <c r="Q43" s="16"/>
      <c r="R43" s="11"/>
      <c r="S43" s="11"/>
    </row>
    <row r="44" spans="1:19" ht="15" customHeight="1" x14ac:dyDescent="0.25">
      <c r="A44" s="6" t="s">
        <v>103</v>
      </c>
      <c r="B44" s="15" t="s">
        <v>173</v>
      </c>
      <c r="C44" s="11">
        <f t="shared" si="13"/>
        <v>11337312.199999999</v>
      </c>
      <c r="D44" s="11">
        <v>292840.05</v>
      </c>
      <c r="E44" s="11">
        <v>165601.44</v>
      </c>
      <c r="F44" s="11"/>
      <c r="G44" s="11"/>
      <c r="H44" s="11"/>
      <c r="I44" s="11"/>
      <c r="J44" s="11"/>
      <c r="K44" s="11"/>
      <c r="L44" s="12">
        <v>3</v>
      </c>
      <c r="M44" s="11">
        <v>10878870.710000001</v>
      </c>
      <c r="N44" s="12"/>
      <c r="O44" s="11"/>
      <c r="P44" s="11"/>
      <c r="Q44" s="16"/>
      <c r="R44" s="11"/>
      <c r="S44" s="11"/>
    </row>
    <row r="45" spans="1:19" ht="15" customHeight="1" x14ac:dyDescent="0.25">
      <c r="A45" s="6" t="s">
        <v>105</v>
      </c>
      <c r="B45" s="15" t="s">
        <v>905</v>
      </c>
      <c r="C45" s="11">
        <f t="shared" si="13"/>
        <v>1442253.6</v>
      </c>
      <c r="D45" s="11"/>
      <c r="E45" s="11"/>
      <c r="F45" s="11"/>
      <c r="G45" s="11"/>
      <c r="H45" s="11">
        <v>1023551.18</v>
      </c>
      <c r="I45" s="11">
        <v>418702.42</v>
      </c>
      <c r="J45" s="11"/>
      <c r="K45" s="11"/>
      <c r="L45" s="12"/>
      <c r="M45" s="11"/>
      <c r="N45" s="12"/>
      <c r="O45" s="11"/>
      <c r="P45" s="11"/>
      <c r="Q45" s="16"/>
      <c r="R45" s="11"/>
      <c r="S45" s="11"/>
    </row>
    <row r="46" spans="1:19" ht="15" customHeight="1" x14ac:dyDescent="0.25">
      <c r="A46" s="6" t="s">
        <v>109</v>
      </c>
      <c r="B46" s="15" t="s">
        <v>906</v>
      </c>
      <c r="C46" s="11">
        <f t="shared" si="13"/>
        <v>5881557.1600000001</v>
      </c>
      <c r="D46" s="11"/>
      <c r="E46" s="11"/>
      <c r="F46" s="11"/>
      <c r="G46" s="11">
        <v>4371917.24</v>
      </c>
      <c r="H46" s="11">
        <v>674704.29</v>
      </c>
      <c r="I46" s="11">
        <v>270128.65000000002</v>
      </c>
      <c r="J46" s="11">
        <v>564806.98</v>
      </c>
      <c r="K46" s="11"/>
      <c r="L46" s="12"/>
      <c r="M46" s="11"/>
      <c r="N46" s="12"/>
      <c r="O46" s="11"/>
      <c r="P46" s="11"/>
      <c r="Q46" s="16"/>
      <c r="R46" s="11"/>
      <c r="S46" s="11"/>
    </row>
    <row r="47" spans="1:19" ht="15" customHeight="1" x14ac:dyDescent="0.25">
      <c r="A47" s="6" t="s">
        <v>107</v>
      </c>
      <c r="B47" s="15" t="s">
        <v>907</v>
      </c>
      <c r="C47" s="11">
        <f t="shared" si="13"/>
        <v>4371917.24</v>
      </c>
      <c r="D47" s="11"/>
      <c r="E47" s="11"/>
      <c r="F47" s="11"/>
      <c r="G47" s="11">
        <v>4371917.24</v>
      </c>
      <c r="H47" s="11"/>
      <c r="I47" s="11"/>
      <c r="J47" s="11"/>
      <c r="K47" s="11"/>
      <c r="L47" s="12"/>
      <c r="M47" s="11"/>
      <c r="N47" s="12"/>
      <c r="O47" s="11"/>
      <c r="P47" s="11"/>
      <c r="Q47" s="16"/>
      <c r="R47" s="11"/>
      <c r="S47" s="11"/>
    </row>
    <row r="48" spans="1:19" ht="15" customHeight="1" x14ac:dyDescent="0.25">
      <c r="A48" s="6" t="s">
        <v>108</v>
      </c>
      <c r="B48" s="15" t="s">
        <v>711</v>
      </c>
      <c r="C48" s="11">
        <f t="shared" si="13"/>
        <v>7572230.1100000003</v>
      </c>
      <c r="D48" s="11">
        <v>195226.7</v>
      </c>
      <c r="E48" s="11">
        <v>124422.93</v>
      </c>
      <c r="F48" s="11"/>
      <c r="G48" s="11"/>
      <c r="H48" s="11"/>
      <c r="I48" s="11"/>
      <c r="J48" s="11"/>
      <c r="K48" s="11"/>
      <c r="L48" s="12">
        <v>2</v>
      </c>
      <c r="M48" s="11">
        <v>7252580.4800000004</v>
      </c>
      <c r="N48" s="12"/>
      <c r="O48" s="11"/>
      <c r="P48" s="11"/>
      <c r="Q48" s="11"/>
      <c r="R48" s="11"/>
      <c r="S48" s="11"/>
    </row>
    <row r="49" spans="1:19" ht="15" customHeight="1" x14ac:dyDescent="0.25">
      <c r="A49" s="6" t="s">
        <v>111</v>
      </c>
      <c r="B49" s="15" t="s">
        <v>723</v>
      </c>
      <c r="C49" s="11">
        <f t="shared" si="13"/>
        <v>11336886.34</v>
      </c>
      <c r="D49" s="11">
        <v>292840.05</v>
      </c>
      <c r="E49" s="11">
        <v>165175.57999999999</v>
      </c>
      <c r="F49" s="11"/>
      <c r="G49" s="11"/>
      <c r="H49" s="11"/>
      <c r="I49" s="11"/>
      <c r="J49" s="11"/>
      <c r="K49" s="11"/>
      <c r="L49" s="12">
        <v>3</v>
      </c>
      <c r="M49" s="11">
        <v>10878870.710000001</v>
      </c>
      <c r="N49" s="12"/>
      <c r="O49" s="11"/>
      <c r="P49" s="11"/>
      <c r="Q49" s="11"/>
      <c r="R49" s="11"/>
      <c r="S49" s="11"/>
    </row>
    <row r="50" spans="1:19" ht="15" customHeight="1" x14ac:dyDescent="0.25">
      <c r="A50" s="6" t="s">
        <v>115</v>
      </c>
      <c r="B50" s="15" t="s">
        <v>1474</v>
      </c>
      <c r="C50" s="11">
        <f t="shared" si="13"/>
        <v>8112431.3700000001</v>
      </c>
      <c r="D50" s="11"/>
      <c r="E50" s="11"/>
      <c r="F50" s="11"/>
      <c r="G50" s="11">
        <v>4376330.87</v>
      </c>
      <c r="H50" s="11">
        <v>1138687.47</v>
      </c>
      <c r="I50" s="11">
        <v>444555.91</v>
      </c>
      <c r="J50" s="11">
        <v>2152857.12</v>
      </c>
      <c r="K50" s="11"/>
      <c r="L50" s="12"/>
      <c r="M50" s="11"/>
      <c r="N50" s="12"/>
      <c r="O50" s="11"/>
      <c r="P50" s="11"/>
      <c r="Q50" s="16"/>
      <c r="R50" s="11"/>
      <c r="S50" s="11"/>
    </row>
    <row r="51" spans="1:19" ht="15" customHeight="1" x14ac:dyDescent="0.25">
      <c r="A51" s="6" t="s">
        <v>113</v>
      </c>
      <c r="B51" s="15" t="s">
        <v>1475</v>
      </c>
      <c r="C51" s="11">
        <f t="shared" si="13"/>
        <v>11503734.199999999</v>
      </c>
      <c r="D51" s="11"/>
      <c r="E51" s="11"/>
      <c r="F51" s="11"/>
      <c r="G51" s="11">
        <v>4339679.49</v>
      </c>
      <c r="H51" s="11">
        <v>2348002.8199999998</v>
      </c>
      <c r="I51" s="11">
        <v>884623.7</v>
      </c>
      <c r="J51" s="11">
        <v>3931428.19</v>
      </c>
      <c r="K51" s="11"/>
      <c r="L51" s="12"/>
      <c r="M51" s="11"/>
      <c r="N51" s="12"/>
      <c r="O51" s="11"/>
      <c r="P51" s="11"/>
      <c r="Q51" s="16"/>
      <c r="R51" s="11"/>
      <c r="S51" s="11"/>
    </row>
    <row r="52" spans="1:19" ht="15" customHeight="1" x14ac:dyDescent="0.25">
      <c r="A52" s="6" t="s">
        <v>210</v>
      </c>
      <c r="B52" s="15" t="s">
        <v>1476</v>
      </c>
      <c r="C52" s="11">
        <f t="shared" si="13"/>
        <v>7703485.9400000004</v>
      </c>
      <c r="D52" s="11"/>
      <c r="E52" s="11"/>
      <c r="F52" s="11"/>
      <c r="G52" s="11">
        <v>4307336.75</v>
      </c>
      <c r="H52" s="11">
        <v>658253.71</v>
      </c>
      <c r="I52" s="11">
        <v>223206.31</v>
      </c>
      <c r="J52" s="11">
        <v>2514689.17</v>
      </c>
      <c r="K52" s="11"/>
      <c r="L52" s="12"/>
      <c r="M52" s="11"/>
      <c r="N52" s="12"/>
      <c r="O52" s="11"/>
      <c r="P52" s="11"/>
      <c r="Q52" s="16"/>
      <c r="R52" s="11"/>
      <c r="S52" s="11"/>
    </row>
    <row r="53" spans="1:19" ht="15" customHeight="1" x14ac:dyDescent="0.25">
      <c r="A53" s="6" t="s">
        <v>139</v>
      </c>
      <c r="B53" s="15" t="s">
        <v>913</v>
      </c>
      <c r="C53" s="11">
        <f t="shared" si="13"/>
        <v>7750584.96</v>
      </c>
      <c r="D53" s="11"/>
      <c r="E53" s="11"/>
      <c r="F53" s="11"/>
      <c r="G53" s="11">
        <v>4275393.8899999997</v>
      </c>
      <c r="H53" s="11">
        <v>658253.71</v>
      </c>
      <c r="I53" s="11">
        <v>242033.17</v>
      </c>
      <c r="J53" s="11">
        <v>2574904.19</v>
      </c>
      <c r="K53" s="11"/>
      <c r="L53" s="12"/>
      <c r="M53" s="11"/>
      <c r="N53" s="12"/>
      <c r="O53" s="11"/>
      <c r="P53" s="11"/>
      <c r="Q53" s="16"/>
      <c r="R53" s="11"/>
      <c r="S53" s="11"/>
    </row>
    <row r="54" spans="1:19" ht="15" customHeight="1" x14ac:dyDescent="0.25">
      <c r="A54" s="6" t="s">
        <v>131</v>
      </c>
      <c r="B54" s="15" t="s">
        <v>174</v>
      </c>
      <c r="C54" s="11">
        <f t="shared" si="13"/>
        <v>7731501.5300000003</v>
      </c>
      <c r="D54" s="11"/>
      <c r="E54" s="11">
        <f t="shared" si="14"/>
        <v>297365.45</v>
      </c>
      <c r="F54" s="11">
        <v>3489723.27</v>
      </c>
      <c r="G54" s="11"/>
      <c r="H54" s="11"/>
      <c r="I54" s="11"/>
      <c r="J54" s="11">
        <v>3944412.81</v>
      </c>
      <c r="K54" s="11"/>
      <c r="L54" s="12"/>
      <c r="M54" s="11"/>
      <c r="N54" s="12"/>
      <c r="O54" s="11"/>
      <c r="P54" s="11"/>
      <c r="Q54" s="16"/>
      <c r="R54" s="11"/>
      <c r="S54" s="11"/>
    </row>
    <row r="55" spans="1:19" ht="15" customHeight="1" x14ac:dyDescent="0.25">
      <c r="A55" s="6"/>
      <c r="B55" s="15" t="s">
        <v>1265</v>
      </c>
      <c r="C55" s="11">
        <f t="shared" si="13"/>
        <v>157652028.63</v>
      </c>
      <c r="D55" s="11">
        <f t="shared" ref="D55" si="15">SUM(D35:D54)</f>
        <v>780906.8</v>
      </c>
      <c r="E55" s="11">
        <f t="shared" ref="E55:S55" si="16">SUM(E35:E54)</f>
        <v>2641026.1700000004</v>
      </c>
      <c r="F55" s="11">
        <f t="shared" si="16"/>
        <v>3489723.27</v>
      </c>
      <c r="G55" s="11">
        <f t="shared" si="16"/>
        <v>43665671.670000002</v>
      </c>
      <c r="H55" s="11">
        <f t="shared" si="16"/>
        <v>29190294.079999998</v>
      </c>
      <c r="I55" s="11">
        <f t="shared" si="16"/>
        <v>11864410.040000001</v>
      </c>
      <c r="J55" s="11">
        <f t="shared" si="16"/>
        <v>37009674.700000003</v>
      </c>
      <c r="K55" s="11">
        <f t="shared" si="16"/>
        <v>0</v>
      </c>
      <c r="L55" s="12">
        <f t="shared" si="16"/>
        <v>8</v>
      </c>
      <c r="M55" s="11">
        <f t="shared" si="16"/>
        <v>29010321.900000002</v>
      </c>
      <c r="N55" s="11" t="s">
        <v>65</v>
      </c>
      <c r="O55" s="11">
        <f t="shared" si="16"/>
        <v>0</v>
      </c>
      <c r="P55" s="11">
        <f t="shared" si="16"/>
        <v>0</v>
      </c>
      <c r="Q55" s="11">
        <f t="shared" si="16"/>
        <v>0</v>
      </c>
      <c r="R55" s="11">
        <f t="shared" si="16"/>
        <v>0</v>
      </c>
      <c r="S55" s="11">
        <f t="shared" si="16"/>
        <v>0</v>
      </c>
    </row>
    <row r="56" spans="1:19" ht="15" customHeight="1" x14ac:dyDescent="0.25">
      <c r="A56" s="6"/>
      <c r="B56" s="6" t="s">
        <v>23</v>
      </c>
      <c r="C56" s="11"/>
      <c r="D56" s="13"/>
      <c r="E56" s="13"/>
      <c r="F56" s="13"/>
      <c r="G56" s="13"/>
      <c r="H56" s="13"/>
      <c r="I56" s="13"/>
      <c r="J56" s="13"/>
      <c r="K56" s="13"/>
      <c r="L56" s="14"/>
      <c r="M56" s="13"/>
      <c r="N56" s="13"/>
      <c r="O56" s="13"/>
      <c r="P56" s="13"/>
      <c r="Q56" s="16"/>
      <c r="R56" s="13"/>
      <c r="S56" s="13"/>
    </row>
    <row r="57" spans="1:19" ht="15" customHeight="1" x14ac:dyDescent="0.25">
      <c r="A57" s="6" t="s">
        <v>157</v>
      </c>
      <c r="B57" s="15" t="s">
        <v>333</v>
      </c>
      <c r="C57" s="11">
        <f t="shared" ref="C57:C62" si="17">ROUND(D57+E57+F57+G57+H57+I57+J57+K57+M57+O57+P57+Q57+R57+S57,2)</f>
        <v>64750608.719999999</v>
      </c>
      <c r="D57" s="11"/>
      <c r="E57" s="11">
        <f t="shared" ref="E57:E62" si="18">ROUNDUP(SUM(F57+G57+H57+I57+J57+K57+M57+O57+P57+Q57+R57+S57)*0.04,2)</f>
        <v>2490408.0299999998</v>
      </c>
      <c r="F57" s="11">
        <v>14769871.810000001</v>
      </c>
      <c r="G57" s="11"/>
      <c r="H57" s="11"/>
      <c r="I57" s="11"/>
      <c r="J57" s="11"/>
      <c r="K57" s="11"/>
      <c r="L57" s="12"/>
      <c r="M57" s="11"/>
      <c r="N57" s="12" t="s">
        <v>135</v>
      </c>
      <c r="O57" s="11">
        <v>47490328.880000003</v>
      </c>
      <c r="P57" s="11"/>
      <c r="Q57" s="16"/>
      <c r="R57" s="11"/>
      <c r="S57" s="11"/>
    </row>
    <row r="58" spans="1:19" ht="14.25" customHeight="1" x14ac:dyDescent="0.25">
      <c r="A58" s="6" t="s">
        <v>143</v>
      </c>
      <c r="B58" s="15" t="s">
        <v>334</v>
      </c>
      <c r="C58" s="11">
        <f t="shared" si="17"/>
        <v>16389922.23</v>
      </c>
      <c r="D58" s="11"/>
      <c r="E58" s="11">
        <f t="shared" si="18"/>
        <v>630381.63</v>
      </c>
      <c r="F58" s="11">
        <v>2604935.6800000002</v>
      </c>
      <c r="G58" s="11"/>
      <c r="H58" s="11"/>
      <c r="I58" s="11"/>
      <c r="J58" s="11"/>
      <c r="K58" s="11"/>
      <c r="L58" s="12"/>
      <c r="M58" s="11"/>
      <c r="N58" s="12" t="s">
        <v>184</v>
      </c>
      <c r="O58" s="11">
        <v>13154604.92</v>
      </c>
      <c r="P58" s="11"/>
      <c r="Q58" s="16"/>
      <c r="R58" s="11"/>
      <c r="S58" s="11"/>
    </row>
    <row r="59" spans="1:19" ht="15" customHeight="1" x14ac:dyDescent="0.25">
      <c r="A59" s="6" t="s">
        <v>215</v>
      </c>
      <c r="B59" s="15" t="s">
        <v>335</v>
      </c>
      <c r="C59" s="11">
        <f t="shared" si="17"/>
        <v>18299234.510000002</v>
      </c>
      <c r="D59" s="11"/>
      <c r="E59" s="11">
        <f t="shared" si="18"/>
        <v>703816.72</v>
      </c>
      <c r="F59" s="11">
        <v>4349253.05</v>
      </c>
      <c r="G59" s="11"/>
      <c r="H59" s="11"/>
      <c r="I59" s="11"/>
      <c r="J59" s="11"/>
      <c r="K59" s="11"/>
      <c r="L59" s="12"/>
      <c r="M59" s="11"/>
      <c r="N59" s="12" t="s">
        <v>135</v>
      </c>
      <c r="O59" s="11">
        <v>13246164.74</v>
      </c>
      <c r="P59" s="11"/>
      <c r="Q59" s="16"/>
      <c r="R59" s="11"/>
      <c r="S59" s="11"/>
    </row>
    <row r="60" spans="1:19" ht="15" customHeight="1" x14ac:dyDescent="0.25">
      <c r="A60" s="6" t="s">
        <v>277</v>
      </c>
      <c r="B60" s="15" t="s">
        <v>336</v>
      </c>
      <c r="C60" s="11">
        <f t="shared" si="17"/>
        <v>29404934.129999999</v>
      </c>
      <c r="D60" s="11"/>
      <c r="E60" s="11">
        <f t="shared" si="18"/>
        <v>1130959.01</v>
      </c>
      <c r="F60" s="11">
        <v>4355356.6399999997</v>
      </c>
      <c r="G60" s="11">
        <v>10790557.869999999</v>
      </c>
      <c r="H60" s="11"/>
      <c r="I60" s="11"/>
      <c r="J60" s="11"/>
      <c r="K60" s="11"/>
      <c r="L60" s="12"/>
      <c r="M60" s="11"/>
      <c r="N60" s="12" t="s">
        <v>135</v>
      </c>
      <c r="O60" s="11">
        <v>13128060.609999999</v>
      </c>
      <c r="P60" s="11"/>
      <c r="Q60" s="16"/>
      <c r="R60" s="11"/>
      <c r="S60" s="11"/>
    </row>
    <row r="61" spans="1:19" ht="15" customHeight="1" x14ac:dyDescent="0.25">
      <c r="A61" s="6" t="s">
        <v>279</v>
      </c>
      <c r="B61" s="15" t="s">
        <v>337</v>
      </c>
      <c r="C61" s="11">
        <f t="shared" si="17"/>
        <v>6776336.2699999996</v>
      </c>
      <c r="D61" s="11"/>
      <c r="E61" s="11">
        <f t="shared" si="18"/>
        <v>260628.32</v>
      </c>
      <c r="F61" s="11">
        <v>6515707.9500000002</v>
      </c>
      <c r="G61" s="11"/>
      <c r="H61" s="11"/>
      <c r="I61" s="11"/>
      <c r="J61" s="11"/>
      <c r="K61" s="11"/>
      <c r="L61" s="12"/>
      <c r="M61" s="11"/>
      <c r="N61" s="12"/>
      <c r="O61" s="11"/>
      <c r="P61" s="11"/>
      <c r="Q61" s="16"/>
      <c r="R61" s="11"/>
      <c r="S61" s="11"/>
    </row>
    <row r="62" spans="1:19" ht="15" customHeight="1" x14ac:dyDescent="0.25">
      <c r="A62" s="6" t="s">
        <v>281</v>
      </c>
      <c r="B62" s="15" t="s">
        <v>339</v>
      </c>
      <c r="C62" s="11">
        <f t="shared" si="17"/>
        <v>6740129.71</v>
      </c>
      <c r="D62" s="11"/>
      <c r="E62" s="11">
        <f t="shared" si="18"/>
        <v>259235.76</v>
      </c>
      <c r="F62" s="11">
        <v>6480893.9500000002</v>
      </c>
      <c r="G62" s="11"/>
      <c r="H62" s="11"/>
      <c r="I62" s="11"/>
      <c r="J62" s="11"/>
      <c r="K62" s="11"/>
      <c r="L62" s="12"/>
      <c r="M62" s="11"/>
      <c r="N62" s="12"/>
      <c r="O62" s="11"/>
      <c r="P62" s="11"/>
      <c r="Q62" s="16"/>
      <c r="R62" s="11"/>
      <c r="S62" s="11"/>
    </row>
    <row r="63" spans="1:19" s="7" customFormat="1" x14ac:dyDescent="0.25">
      <c r="A63" s="6" t="s">
        <v>282</v>
      </c>
      <c r="B63" s="15" t="s">
        <v>1319</v>
      </c>
      <c r="C63" s="11">
        <f>ROUND(D63+E63+F63+G63+H63+I63+J63+K63+M63+O63+P63+Q63+R63+S63,2)</f>
        <v>4522791.28</v>
      </c>
      <c r="D63" s="11"/>
      <c r="E63" s="11"/>
      <c r="F63" s="11"/>
      <c r="G63" s="11">
        <f>1376183.66+2215751.99</f>
        <v>3591935.6500000004</v>
      </c>
      <c r="H63" s="11"/>
      <c r="I63" s="11">
        <f>396564.55+534291.08</f>
        <v>930855.62999999989</v>
      </c>
      <c r="J63" s="11"/>
      <c r="K63" s="11"/>
      <c r="L63" s="8"/>
      <c r="M63" s="11"/>
      <c r="N63" s="12"/>
      <c r="O63" s="11"/>
      <c r="P63" s="11"/>
      <c r="Q63" s="11"/>
      <c r="R63" s="11"/>
      <c r="S63" s="11"/>
    </row>
    <row r="64" spans="1:19" ht="15" customHeight="1" x14ac:dyDescent="0.25">
      <c r="A64" s="6"/>
      <c r="B64" s="15" t="s">
        <v>1266</v>
      </c>
      <c r="C64" s="11">
        <f>ROUND(D64+E64+F64+G64+H64+I64+J64+K64+M64+O64+P64+Q64+R64+S64,2)</f>
        <v>146883956.84999999</v>
      </c>
      <c r="D64" s="11">
        <f t="shared" ref="D64:S64" si="19">SUM(D57:D63)</f>
        <v>0</v>
      </c>
      <c r="E64" s="11">
        <f t="shared" si="19"/>
        <v>5475429.4699999997</v>
      </c>
      <c r="F64" s="11">
        <f t="shared" si="19"/>
        <v>39076019.080000006</v>
      </c>
      <c r="G64" s="11">
        <f t="shared" si="19"/>
        <v>14382493.52</v>
      </c>
      <c r="H64" s="11">
        <f t="shared" si="19"/>
        <v>0</v>
      </c>
      <c r="I64" s="11">
        <f t="shared" si="19"/>
        <v>930855.62999999989</v>
      </c>
      <c r="J64" s="11">
        <f t="shared" si="19"/>
        <v>0</v>
      </c>
      <c r="K64" s="11">
        <f t="shared" si="19"/>
        <v>0</v>
      </c>
      <c r="L64" s="12">
        <f t="shared" si="19"/>
        <v>0</v>
      </c>
      <c r="M64" s="11">
        <f t="shared" si="19"/>
        <v>0</v>
      </c>
      <c r="N64" s="11" t="s">
        <v>65</v>
      </c>
      <c r="O64" s="11">
        <f t="shared" si="19"/>
        <v>87019159.150000006</v>
      </c>
      <c r="P64" s="11">
        <f t="shared" si="19"/>
        <v>0</v>
      </c>
      <c r="Q64" s="11">
        <f t="shared" si="19"/>
        <v>0</v>
      </c>
      <c r="R64" s="11">
        <f t="shared" si="19"/>
        <v>0</v>
      </c>
      <c r="S64" s="11">
        <f t="shared" si="19"/>
        <v>0</v>
      </c>
    </row>
    <row r="65" spans="1:19" ht="15" customHeight="1" x14ac:dyDescent="0.25">
      <c r="A65" s="6"/>
      <c r="B65" s="6" t="s">
        <v>24</v>
      </c>
      <c r="C65" s="11"/>
      <c r="D65" s="13"/>
      <c r="E65" s="13"/>
      <c r="F65" s="13"/>
      <c r="G65" s="13"/>
      <c r="H65" s="13"/>
      <c r="I65" s="13"/>
      <c r="J65" s="13"/>
      <c r="K65" s="13"/>
      <c r="L65" s="14"/>
      <c r="M65" s="13"/>
      <c r="N65" s="13"/>
      <c r="O65" s="13"/>
      <c r="P65" s="13"/>
      <c r="Q65" s="16"/>
      <c r="R65" s="13"/>
      <c r="S65" s="13"/>
    </row>
    <row r="66" spans="1:19" ht="15" customHeight="1" x14ac:dyDescent="0.25">
      <c r="A66" s="6" t="s">
        <v>284</v>
      </c>
      <c r="B66" s="15" t="s">
        <v>1194</v>
      </c>
      <c r="C66" s="11">
        <f t="shared" ref="C66:C93" si="20">ROUND(D66+E66+F66+G66+H66+I66+J66+K66+M66+O66+P66+Q66+R66+S66,2)</f>
        <v>19927980.07</v>
      </c>
      <c r="D66" s="33"/>
      <c r="E66" s="33">
        <f>ROUNDUP(SUM(F66+G66+H66+I66+J66+K66+M66+O66+P66+Q66+R66+S66)*0.04,2)</f>
        <v>766460.78</v>
      </c>
      <c r="F66" s="11"/>
      <c r="G66" s="11">
        <v>13101068.35</v>
      </c>
      <c r="H66" s="11"/>
      <c r="I66" s="11"/>
      <c r="J66" s="11">
        <v>6060450.9400000004</v>
      </c>
      <c r="K66" s="11"/>
      <c r="L66" s="12"/>
      <c r="M66" s="11"/>
      <c r="N66" s="12"/>
      <c r="O66" s="11"/>
      <c r="P66" s="11"/>
      <c r="Q66" s="11"/>
      <c r="R66" s="11"/>
      <c r="S66" s="11"/>
    </row>
    <row r="67" spans="1:19" ht="15.75" customHeight="1" x14ac:dyDescent="0.25">
      <c r="A67" s="6" t="s">
        <v>128</v>
      </c>
      <c r="B67" s="15" t="s">
        <v>1195</v>
      </c>
      <c r="C67" s="11">
        <f t="shared" si="20"/>
        <v>11433635.42</v>
      </c>
      <c r="D67" s="33"/>
      <c r="E67" s="33">
        <f>ROUNDUP(SUM(F67+G67+H67+I67+J67+K67+M67+O67+P67+Q67+R67+S67)*0.04,2)</f>
        <v>439755.21</v>
      </c>
      <c r="F67" s="11"/>
      <c r="G67" s="11">
        <v>4951152.58</v>
      </c>
      <c r="H67" s="11"/>
      <c r="I67" s="11"/>
      <c r="J67" s="11"/>
      <c r="K67" s="11"/>
      <c r="L67" s="12"/>
      <c r="M67" s="11"/>
      <c r="N67" s="12" t="s">
        <v>135</v>
      </c>
      <c r="O67" s="11">
        <v>6042727.6299999999</v>
      </c>
      <c r="P67" s="11"/>
      <c r="Q67" s="11"/>
      <c r="R67" s="11"/>
      <c r="S67" s="11"/>
    </row>
    <row r="68" spans="1:19" s="5" customFormat="1" ht="15" customHeight="1" x14ac:dyDescent="0.25">
      <c r="A68" s="6" t="s">
        <v>287</v>
      </c>
      <c r="B68" s="15" t="s">
        <v>347</v>
      </c>
      <c r="C68" s="11">
        <f t="shared" si="20"/>
        <v>93106383.519999996</v>
      </c>
      <c r="D68" s="11"/>
      <c r="E68" s="11">
        <f>ROUNDUP(SUM(F68+G68+H68+I68+J68+K68+M68+O68+P68+Q68+R68+S68)*0.04,2)</f>
        <v>3581014.76</v>
      </c>
      <c r="F68" s="11"/>
      <c r="G68" s="11">
        <v>15570174</v>
      </c>
      <c r="H68" s="11">
        <v>10547036.09</v>
      </c>
      <c r="I68" s="11">
        <v>4458632.25</v>
      </c>
      <c r="J68" s="11"/>
      <c r="K68" s="11"/>
      <c r="L68" s="12"/>
      <c r="M68" s="11"/>
      <c r="N68" s="11" t="s">
        <v>135</v>
      </c>
      <c r="O68" s="11">
        <v>17570946.210000001</v>
      </c>
      <c r="P68" s="11"/>
      <c r="Q68" s="11">
        <v>41378580.210000001</v>
      </c>
      <c r="R68" s="11"/>
      <c r="S68" s="11"/>
    </row>
    <row r="69" spans="1:19" s="5" customFormat="1" ht="15" customHeight="1" x14ac:dyDescent="0.25">
      <c r="A69" s="6" t="s">
        <v>289</v>
      </c>
      <c r="B69" s="15" t="s">
        <v>1196</v>
      </c>
      <c r="C69" s="11">
        <f t="shared" si="20"/>
        <v>15338659.560000001</v>
      </c>
      <c r="D69" s="33"/>
      <c r="E69" s="33">
        <f>ROUNDUP(SUM(F69+G69+H69+I69+J69+K69+M69+O69+P69+Q69+R69+S69)*0.04,2)</f>
        <v>589948.44999999995</v>
      </c>
      <c r="F69" s="11"/>
      <c r="G69" s="11">
        <v>7493878.6699999999</v>
      </c>
      <c r="H69" s="11">
        <v>4854482.57</v>
      </c>
      <c r="I69" s="11">
        <v>2400349.87</v>
      </c>
      <c r="J69" s="11"/>
      <c r="K69" s="11"/>
      <c r="L69" s="12"/>
      <c r="M69" s="11"/>
      <c r="N69" s="12"/>
      <c r="O69" s="11"/>
      <c r="P69" s="11"/>
      <c r="Q69" s="11"/>
      <c r="R69" s="11"/>
      <c r="S69" s="11"/>
    </row>
    <row r="70" spans="1:19" s="19" customFormat="1" x14ac:dyDescent="0.25">
      <c r="A70" s="6" t="s">
        <v>291</v>
      </c>
      <c r="B70" s="15" t="s">
        <v>942</v>
      </c>
      <c r="C70" s="11">
        <f t="shared" si="20"/>
        <v>30809692.030000001</v>
      </c>
      <c r="D70" s="11"/>
      <c r="E70" s="11"/>
      <c r="F70" s="11"/>
      <c r="G70" s="11"/>
      <c r="H70" s="11"/>
      <c r="I70" s="11"/>
      <c r="J70" s="11"/>
      <c r="K70" s="11"/>
      <c r="L70" s="12"/>
      <c r="M70" s="11"/>
      <c r="N70" s="11" t="s">
        <v>184</v>
      </c>
      <c r="O70" s="11">
        <v>30809692.030000001</v>
      </c>
      <c r="P70" s="11"/>
      <c r="Q70" s="11"/>
      <c r="R70" s="11"/>
      <c r="S70" s="11"/>
    </row>
    <row r="71" spans="1:19" s="5" customFormat="1" ht="15" customHeight="1" x14ac:dyDescent="0.25">
      <c r="A71" s="6" t="s">
        <v>293</v>
      </c>
      <c r="B71" s="15" t="s">
        <v>350</v>
      </c>
      <c r="C71" s="11">
        <f t="shared" si="20"/>
        <v>17019096.329999998</v>
      </c>
      <c r="D71" s="11"/>
      <c r="E71" s="11">
        <f>ROUNDUP(SUM(F71+G71+H71+I71+J71+K71+M71+O71+P71+Q71+R71+S71)*0.04,2)</f>
        <v>654580.63</v>
      </c>
      <c r="F71" s="11"/>
      <c r="G71" s="11">
        <v>6744536.6500000004</v>
      </c>
      <c r="H71" s="11">
        <v>4568662.59</v>
      </c>
      <c r="I71" s="11">
        <v>1931346.98</v>
      </c>
      <c r="J71" s="11">
        <v>3119969.48</v>
      </c>
      <c r="K71" s="11"/>
      <c r="L71" s="12"/>
      <c r="M71" s="11"/>
      <c r="N71" s="12"/>
      <c r="O71" s="11"/>
      <c r="P71" s="11"/>
      <c r="Q71" s="16"/>
      <c r="R71" s="11"/>
      <c r="S71" s="11"/>
    </row>
    <row r="72" spans="1:19" s="5" customFormat="1" ht="15" customHeight="1" x14ac:dyDescent="0.25">
      <c r="A72" s="6" t="s">
        <v>294</v>
      </c>
      <c r="B72" s="15" t="s">
        <v>987</v>
      </c>
      <c r="C72" s="11">
        <f t="shared" si="20"/>
        <v>8872515.4800000004</v>
      </c>
      <c r="D72" s="11"/>
      <c r="E72" s="11"/>
      <c r="F72" s="11"/>
      <c r="G72" s="11">
        <v>8872515.4800000004</v>
      </c>
      <c r="H72" s="11"/>
      <c r="I72" s="11"/>
      <c r="J72" s="11"/>
      <c r="K72" s="11"/>
      <c r="L72" s="8"/>
      <c r="M72" s="11"/>
      <c r="N72" s="12"/>
      <c r="O72" s="11"/>
      <c r="P72" s="11"/>
      <c r="Q72" s="11"/>
      <c r="R72" s="11"/>
      <c r="S72" s="11"/>
    </row>
    <row r="73" spans="1:19" s="5" customFormat="1" ht="15" customHeight="1" x14ac:dyDescent="0.25">
      <c r="A73" s="6" t="s">
        <v>318</v>
      </c>
      <c r="B73" s="15" t="s">
        <v>988</v>
      </c>
      <c r="C73" s="11">
        <f t="shared" si="20"/>
        <v>16264407.65</v>
      </c>
      <c r="D73" s="11"/>
      <c r="E73" s="11"/>
      <c r="F73" s="11"/>
      <c r="G73" s="11">
        <v>7140079.8799999999</v>
      </c>
      <c r="H73" s="11">
        <v>4648641.8099999996</v>
      </c>
      <c r="I73" s="11">
        <v>1821297.24</v>
      </c>
      <c r="J73" s="11">
        <v>2654388.7200000002</v>
      </c>
      <c r="K73" s="11"/>
      <c r="L73" s="8"/>
      <c r="M73" s="11"/>
      <c r="N73" s="12"/>
      <c r="O73" s="11"/>
      <c r="P73" s="11"/>
      <c r="Q73" s="11"/>
      <c r="R73" s="11"/>
      <c r="S73" s="11"/>
    </row>
    <row r="74" spans="1:19" s="5" customFormat="1" ht="15" customHeight="1" x14ac:dyDescent="0.25">
      <c r="A74" s="6" t="s">
        <v>324</v>
      </c>
      <c r="B74" s="15" t="s">
        <v>351</v>
      </c>
      <c r="C74" s="11">
        <f t="shared" si="20"/>
        <v>35111694.140000001</v>
      </c>
      <c r="D74" s="11"/>
      <c r="E74" s="11">
        <f t="shared" ref="E74:E93" si="21">ROUNDUP(SUM(F74+G74+H74+I74+J74+K74+M74+O74+P74+Q74+R74+S74)*0.04,2)</f>
        <v>1350449.78</v>
      </c>
      <c r="F74" s="11"/>
      <c r="G74" s="11"/>
      <c r="H74" s="11">
        <v>3864268.18</v>
      </c>
      <c r="I74" s="11">
        <v>2050377.55</v>
      </c>
      <c r="J74" s="11">
        <v>2403083.06</v>
      </c>
      <c r="K74" s="11"/>
      <c r="L74" s="12"/>
      <c r="M74" s="11"/>
      <c r="N74" s="12" t="s">
        <v>184</v>
      </c>
      <c r="O74" s="11">
        <v>25443515.57</v>
      </c>
      <c r="P74" s="11"/>
      <c r="Q74" s="16"/>
      <c r="R74" s="11"/>
      <c r="S74" s="11"/>
    </row>
    <row r="75" spans="1:19" s="5" customFormat="1" ht="15" customHeight="1" x14ac:dyDescent="0.25">
      <c r="A75" s="6" t="s">
        <v>326</v>
      </c>
      <c r="B75" s="15" t="s">
        <v>1188</v>
      </c>
      <c r="C75" s="11">
        <f t="shared" si="20"/>
        <v>31842145.98</v>
      </c>
      <c r="D75" s="11"/>
      <c r="E75" s="11">
        <f t="shared" si="21"/>
        <v>1224697.93</v>
      </c>
      <c r="F75" s="11"/>
      <c r="G75" s="11"/>
      <c r="H75" s="11"/>
      <c r="I75" s="11"/>
      <c r="J75" s="11"/>
      <c r="K75" s="11"/>
      <c r="L75" s="8"/>
      <c r="M75" s="11"/>
      <c r="N75" s="12" t="s">
        <v>184</v>
      </c>
      <c r="O75" s="11">
        <v>24662416.850000001</v>
      </c>
      <c r="P75" s="11"/>
      <c r="Q75" s="11">
        <v>5955031.2000000002</v>
      </c>
      <c r="R75" s="11"/>
      <c r="S75" s="11"/>
    </row>
    <row r="76" spans="1:19" s="5" customFormat="1" ht="15" customHeight="1" x14ac:dyDescent="0.25">
      <c r="A76" s="6" t="s">
        <v>328</v>
      </c>
      <c r="B76" s="15" t="s">
        <v>1187</v>
      </c>
      <c r="C76" s="11">
        <f t="shared" si="20"/>
        <v>26511111.170000002</v>
      </c>
      <c r="D76" s="11"/>
      <c r="E76" s="11">
        <f t="shared" si="21"/>
        <v>1019658.13</v>
      </c>
      <c r="F76" s="11"/>
      <c r="G76" s="11"/>
      <c r="H76" s="11"/>
      <c r="I76" s="11"/>
      <c r="J76" s="11"/>
      <c r="K76" s="11"/>
      <c r="L76" s="8"/>
      <c r="M76" s="11"/>
      <c r="N76" s="12" t="s">
        <v>184</v>
      </c>
      <c r="O76" s="11">
        <v>25491453.039999999</v>
      </c>
      <c r="P76" s="11"/>
      <c r="Q76" s="11"/>
      <c r="R76" s="11"/>
      <c r="S76" s="11"/>
    </row>
    <row r="77" spans="1:19" s="5" customFormat="1" ht="15" customHeight="1" x14ac:dyDescent="0.25">
      <c r="A77" s="6" t="s">
        <v>391</v>
      </c>
      <c r="B77" s="15" t="s">
        <v>1233</v>
      </c>
      <c r="C77" s="11">
        <f t="shared" si="20"/>
        <v>14489218.199999999</v>
      </c>
      <c r="D77" s="33"/>
      <c r="E77" s="33">
        <f t="shared" si="21"/>
        <v>557277.63</v>
      </c>
      <c r="F77" s="11"/>
      <c r="G77" s="11"/>
      <c r="H77" s="11">
        <v>3243706.41</v>
      </c>
      <c r="I77" s="11">
        <v>1721107.98</v>
      </c>
      <c r="J77" s="11"/>
      <c r="K77" s="11"/>
      <c r="L77" s="12"/>
      <c r="M77" s="11"/>
      <c r="N77" s="12" t="s">
        <v>184</v>
      </c>
      <c r="O77" s="11">
        <v>8967126.1799999997</v>
      </c>
      <c r="P77" s="11"/>
      <c r="Q77" s="11"/>
      <c r="R77" s="11"/>
      <c r="S77" s="11"/>
    </row>
    <row r="78" spans="1:19" s="5" customFormat="1" ht="15" customHeight="1" x14ac:dyDescent="0.25">
      <c r="A78" s="6" t="s">
        <v>133</v>
      </c>
      <c r="B78" s="15" t="s">
        <v>352</v>
      </c>
      <c r="C78" s="11">
        <f t="shared" si="20"/>
        <v>49448463.200000003</v>
      </c>
      <c r="D78" s="11"/>
      <c r="E78" s="11">
        <f t="shared" si="21"/>
        <v>1901863.97</v>
      </c>
      <c r="F78" s="11">
        <v>1893773.34</v>
      </c>
      <c r="G78" s="11">
        <v>7198919.2300000004</v>
      </c>
      <c r="H78" s="11">
        <v>3271579.62</v>
      </c>
      <c r="I78" s="11">
        <v>1735897.48</v>
      </c>
      <c r="J78" s="11">
        <v>2034506.2</v>
      </c>
      <c r="K78" s="11"/>
      <c r="L78" s="12"/>
      <c r="M78" s="11"/>
      <c r="N78" s="12" t="s">
        <v>184</v>
      </c>
      <c r="O78" s="11">
        <v>24752652.079999998</v>
      </c>
      <c r="P78" s="11"/>
      <c r="Q78" s="11">
        <v>4349761.92</v>
      </c>
      <c r="R78" s="11"/>
      <c r="S78" s="11">
        <v>2309509.36</v>
      </c>
    </row>
    <row r="79" spans="1:19" s="5" customFormat="1" ht="15" customHeight="1" x14ac:dyDescent="0.25">
      <c r="A79" s="6" t="s">
        <v>145</v>
      </c>
      <c r="B79" s="15" t="s">
        <v>1189</v>
      </c>
      <c r="C79" s="11">
        <f t="shared" si="20"/>
        <v>21326781.260000002</v>
      </c>
      <c r="D79" s="11"/>
      <c r="E79" s="11">
        <f t="shared" si="21"/>
        <v>820260.82000000007</v>
      </c>
      <c r="F79" s="11"/>
      <c r="G79" s="11"/>
      <c r="H79" s="11"/>
      <c r="I79" s="11"/>
      <c r="J79" s="11"/>
      <c r="K79" s="11"/>
      <c r="L79" s="12"/>
      <c r="M79" s="11"/>
      <c r="N79" s="12" t="s">
        <v>184</v>
      </c>
      <c r="O79" s="11">
        <v>20506520.440000001</v>
      </c>
      <c r="P79" s="11"/>
      <c r="Q79" s="16"/>
      <c r="R79" s="11"/>
      <c r="S79" s="11"/>
    </row>
    <row r="80" spans="1:19" s="5" customFormat="1" ht="15" customHeight="1" x14ac:dyDescent="0.25">
      <c r="A80" s="6" t="s">
        <v>147</v>
      </c>
      <c r="B80" s="15" t="s">
        <v>1190</v>
      </c>
      <c r="C80" s="11">
        <f t="shared" si="20"/>
        <v>15601671.619999999</v>
      </c>
      <c r="D80" s="11"/>
      <c r="E80" s="11">
        <f t="shared" si="21"/>
        <v>600064.30000000005</v>
      </c>
      <c r="F80" s="11"/>
      <c r="G80" s="11"/>
      <c r="H80" s="11"/>
      <c r="I80" s="11"/>
      <c r="J80" s="11"/>
      <c r="K80" s="11"/>
      <c r="L80" s="12"/>
      <c r="M80" s="11"/>
      <c r="N80" s="12" t="s">
        <v>184</v>
      </c>
      <c r="O80" s="11">
        <v>15001607.32</v>
      </c>
      <c r="P80" s="11"/>
      <c r="Q80" s="16"/>
      <c r="R80" s="11"/>
      <c r="S80" s="11"/>
    </row>
    <row r="81" spans="1:19" s="5" customFormat="1" ht="15" customHeight="1" x14ac:dyDescent="0.25">
      <c r="A81" s="6" t="s">
        <v>471</v>
      </c>
      <c r="B81" s="15" t="s">
        <v>1232</v>
      </c>
      <c r="C81" s="11">
        <f t="shared" si="20"/>
        <v>55793243.909999996</v>
      </c>
      <c r="D81" s="33"/>
      <c r="E81" s="33">
        <f t="shared" si="21"/>
        <v>2145894</v>
      </c>
      <c r="F81" s="11"/>
      <c r="G81" s="11"/>
      <c r="H81" s="11">
        <v>18385950.66</v>
      </c>
      <c r="I81" s="11">
        <v>7259097.5499999998</v>
      </c>
      <c r="J81" s="11"/>
      <c r="K81" s="11"/>
      <c r="L81" s="12"/>
      <c r="M81" s="11"/>
      <c r="N81" s="12" t="s">
        <v>135</v>
      </c>
      <c r="O81" s="11">
        <v>28002301.699999999</v>
      </c>
      <c r="P81" s="11"/>
      <c r="Q81" s="11"/>
      <c r="R81" s="11"/>
      <c r="S81" s="11"/>
    </row>
    <row r="82" spans="1:19" s="5" customFormat="1" ht="14.25" customHeight="1" x14ac:dyDescent="0.25">
      <c r="A82" s="6" t="s">
        <v>472</v>
      </c>
      <c r="B82" s="15" t="s">
        <v>1231</v>
      </c>
      <c r="C82" s="11">
        <f t="shared" si="20"/>
        <v>5097047.58</v>
      </c>
      <c r="D82" s="33"/>
      <c r="E82" s="33">
        <v>231733.86</v>
      </c>
      <c r="F82" s="11">
        <v>1335091.5900000001</v>
      </c>
      <c r="G82" s="11"/>
      <c r="H82" s="11">
        <v>2306431.4700000002</v>
      </c>
      <c r="I82" s="11">
        <v>1223790.6599999999</v>
      </c>
      <c r="J82" s="11"/>
      <c r="K82" s="11"/>
      <c r="L82" s="12"/>
      <c r="M82" s="11"/>
      <c r="N82" s="12"/>
      <c r="O82" s="11"/>
      <c r="P82" s="11"/>
      <c r="Q82" s="11"/>
      <c r="R82" s="11"/>
      <c r="S82" s="11"/>
    </row>
    <row r="83" spans="1:19" s="5" customFormat="1" ht="15" customHeight="1" x14ac:dyDescent="0.25">
      <c r="A83" s="6" t="s">
        <v>354</v>
      </c>
      <c r="B83" s="15" t="s">
        <v>353</v>
      </c>
      <c r="C83" s="11">
        <f t="shared" si="20"/>
        <v>15517996.029999999</v>
      </c>
      <c r="D83" s="11"/>
      <c r="E83" s="11">
        <f t="shared" si="21"/>
        <v>596846.01</v>
      </c>
      <c r="F83" s="11"/>
      <c r="G83" s="11">
        <v>7643521.6900000004</v>
      </c>
      <c r="H83" s="11">
        <v>5217619.96</v>
      </c>
      <c r="I83" s="11">
        <v>2060008.37</v>
      </c>
      <c r="J83" s="11"/>
      <c r="K83" s="11"/>
      <c r="L83" s="12"/>
      <c r="M83" s="11"/>
      <c r="N83" s="12"/>
      <c r="O83" s="11"/>
      <c r="P83" s="11"/>
      <c r="Q83" s="16"/>
      <c r="R83" s="11"/>
      <c r="S83" s="11"/>
    </row>
    <row r="84" spans="1:19" s="5" customFormat="1" ht="15" customHeight="1" x14ac:dyDescent="0.25">
      <c r="A84" s="6" t="s">
        <v>312</v>
      </c>
      <c r="B84" s="15" t="s">
        <v>355</v>
      </c>
      <c r="C84" s="11">
        <f t="shared" si="20"/>
        <v>49132558.240000002</v>
      </c>
      <c r="D84" s="11"/>
      <c r="E84" s="11">
        <f>ROUNDUP(SUM(F84+G84+H84+I84+J84+K84+M84+O84+P84+Q84+R84+S84)*0.04,2)</f>
        <v>1889713.78</v>
      </c>
      <c r="F84" s="11"/>
      <c r="G84" s="11">
        <v>19822536.510000002</v>
      </c>
      <c r="H84" s="11">
        <v>13531257.77</v>
      </c>
      <c r="I84" s="11">
        <v>5342379.18</v>
      </c>
      <c r="J84" s="11">
        <v>8546671</v>
      </c>
      <c r="K84" s="11"/>
      <c r="L84" s="12"/>
      <c r="M84" s="11"/>
      <c r="N84" s="12"/>
      <c r="O84" s="11"/>
      <c r="P84" s="11"/>
      <c r="Q84" s="16"/>
      <c r="R84" s="11"/>
      <c r="S84" s="11"/>
    </row>
    <row r="85" spans="1:19" s="5" customFormat="1" ht="15" customHeight="1" x14ac:dyDescent="0.25">
      <c r="A85" s="6" t="s">
        <v>314</v>
      </c>
      <c r="B85" s="15" t="s">
        <v>356</v>
      </c>
      <c r="C85" s="11">
        <f t="shared" si="20"/>
        <v>63234828.530000001</v>
      </c>
      <c r="D85" s="11"/>
      <c r="E85" s="11">
        <f t="shared" si="21"/>
        <v>2432108.7899999996</v>
      </c>
      <c r="F85" s="11"/>
      <c r="G85" s="11">
        <v>25512099.140000001</v>
      </c>
      <c r="H85" s="11">
        <v>17415066.420000002</v>
      </c>
      <c r="I85" s="11">
        <v>6875775.3200000003</v>
      </c>
      <c r="J85" s="11">
        <v>10999778.859999999</v>
      </c>
      <c r="K85" s="11"/>
      <c r="L85" s="12"/>
      <c r="M85" s="11"/>
      <c r="N85" s="12"/>
      <c r="O85" s="11"/>
      <c r="P85" s="11"/>
      <c r="Q85" s="16"/>
      <c r="R85" s="11"/>
      <c r="S85" s="11"/>
    </row>
    <row r="86" spans="1:19" s="5" customFormat="1" ht="15" customHeight="1" x14ac:dyDescent="0.25">
      <c r="A86" s="6" t="s">
        <v>296</v>
      </c>
      <c r="B86" s="15" t="s">
        <v>357</v>
      </c>
      <c r="C86" s="11">
        <f t="shared" si="20"/>
        <v>26587864.289999999</v>
      </c>
      <c r="D86" s="11"/>
      <c r="E86" s="11">
        <f t="shared" si="21"/>
        <v>1022610.17</v>
      </c>
      <c r="F86" s="11"/>
      <c r="G86" s="11">
        <v>10726877.029999999</v>
      </c>
      <c r="H86" s="11">
        <v>7322379.6600000001</v>
      </c>
      <c r="I86" s="11">
        <v>2891004.62</v>
      </c>
      <c r="J86" s="11">
        <v>4624992.8099999996</v>
      </c>
      <c r="K86" s="11"/>
      <c r="L86" s="12"/>
      <c r="M86" s="11"/>
      <c r="N86" s="12"/>
      <c r="O86" s="11"/>
      <c r="P86" s="11"/>
      <c r="Q86" s="16"/>
      <c r="R86" s="11"/>
      <c r="S86" s="11"/>
    </row>
    <row r="87" spans="1:19" s="5" customFormat="1" ht="15" customHeight="1" x14ac:dyDescent="0.25">
      <c r="A87" s="6" t="s">
        <v>151</v>
      </c>
      <c r="B87" s="15" t="s">
        <v>1230</v>
      </c>
      <c r="C87" s="11">
        <f t="shared" si="20"/>
        <v>3823987.85</v>
      </c>
      <c r="D87" s="33"/>
      <c r="E87" s="33">
        <v>159682.92000000001</v>
      </c>
      <c r="F87" s="11"/>
      <c r="G87" s="11"/>
      <c r="H87" s="11">
        <v>2394032.98</v>
      </c>
      <c r="I87" s="11">
        <v>1270271.95</v>
      </c>
      <c r="J87" s="11"/>
      <c r="K87" s="11"/>
      <c r="L87" s="12"/>
      <c r="M87" s="11"/>
      <c r="N87" s="12"/>
      <c r="O87" s="11"/>
      <c r="P87" s="11"/>
      <c r="Q87" s="11"/>
      <c r="R87" s="11"/>
      <c r="S87" s="11"/>
    </row>
    <row r="88" spans="1:19" s="5" customFormat="1" ht="15" customHeight="1" x14ac:dyDescent="0.25">
      <c r="A88" s="6" t="s">
        <v>473</v>
      </c>
      <c r="B88" s="15" t="s">
        <v>1229</v>
      </c>
      <c r="C88" s="11">
        <f t="shared" si="20"/>
        <v>4491281.49</v>
      </c>
      <c r="D88" s="33"/>
      <c r="E88" s="33">
        <f t="shared" si="21"/>
        <v>172741.6</v>
      </c>
      <c r="F88" s="11"/>
      <c r="G88" s="11"/>
      <c r="H88" s="11"/>
      <c r="I88" s="11"/>
      <c r="J88" s="11">
        <v>4318539.8899999997</v>
      </c>
      <c r="K88" s="11"/>
      <c r="L88" s="12"/>
      <c r="M88" s="11"/>
      <c r="N88" s="12"/>
      <c r="O88" s="11"/>
      <c r="P88" s="11"/>
      <c r="Q88" s="11"/>
      <c r="R88" s="11"/>
      <c r="S88" s="11"/>
    </row>
    <row r="89" spans="1:19" s="5" customFormat="1" ht="15" customHeight="1" x14ac:dyDescent="0.25">
      <c r="A89" s="6" t="s">
        <v>474</v>
      </c>
      <c r="B89" s="15" t="s">
        <v>358</v>
      </c>
      <c r="C89" s="11">
        <f t="shared" si="20"/>
        <v>50205739.350000001</v>
      </c>
      <c r="D89" s="11"/>
      <c r="E89" s="11">
        <f t="shared" si="21"/>
        <v>1930989.98</v>
      </c>
      <c r="F89" s="11"/>
      <c r="G89" s="11">
        <v>20255511.550000001</v>
      </c>
      <c r="H89" s="11">
        <v>13826815.15</v>
      </c>
      <c r="I89" s="11">
        <v>5459070.4500000002</v>
      </c>
      <c r="J89" s="11">
        <v>8733352.2200000007</v>
      </c>
      <c r="K89" s="11"/>
      <c r="L89" s="12"/>
      <c r="M89" s="11"/>
      <c r="N89" s="12"/>
      <c r="O89" s="11"/>
      <c r="P89" s="11"/>
      <c r="Q89" s="16"/>
      <c r="R89" s="11"/>
      <c r="S89" s="11"/>
    </row>
    <row r="90" spans="1:19" s="5" customFormat="1" ht="15" customHeight="1" x14ac:dyDescent="0.25">
      <c r="A90" s="6" t="s">
        <v>447</v>
      </c>
      <c r="B90" s="15" t="s">
        <v>1228</v>
      </c>
      <c r="C90" s="11">
        <f t="shared" si="20"/>
        <v>38025880.409999996</v>
      </c>
      <c r="D90" s="33"/>
      <c r="E90" s="33">
        <f t="shared" si="21"/>
        <v>1462533.87</v>
      </c>
      <c r="F90" s="11"/>
      <c r="G90" s="11"/>
      <c r="H90" s="11">
        <v>18043125.84</v>
      </c>
      <c r="I90" s="11">
        <v>7123744.2599999998</v>
      </c>
      <c r="J90" s="11">
        <v>11396476.439999999</v>
      </c>
      <c r="K90" s="11"/>
      <c r="L90" s="12"/>
      <c r="M90" s="11"/>
      <c r="N90" s="12"/>
      <c r="O90" s="11"/>
      <c r="P90" s="11"/>
      <c r="Q90" s="11"/>
      <c r="R90" s="11"/>
      <c r="S90" s="11"/>
    </row>
    <row r="91" spans="1:19" s="5" customFormat="1" ht="15" customHeight="1" x14ac:dyDescent="0.25">
      <c r="A91" s="6" t="s">
        <v>418</v>
      </c>
      <c r="B91" s="15" t="s">
        <v>1227</v>
      </c>
      <c r="C91" s="11">
        <f t="shared" si="20"/>
        <v>5520345.2800000003</v>
      </c>
      <c r="D91" s="33"/>
      <c r="E91" s="33">
        <f t="shared" si="21"/>
        <v>212320.98</v>
      </c>
      <c r="F91" s="11"/>
      <c r="G91" s="11"/>
      <c r="H91" s="11">
        <v>2466013.25</v>
      </c>
      <c r="I91" s="11">
        <v>1308464.6200000001</v>
      </c>
      <c r="J91" s="11">
        <v>1533546.43</v>
      </c>
      <c r="K91" s="11"/>
      <c r="L91" s="12"/>
      <c r="M91" s="11"/>
      <c r="N91" s="12"/>
      <c r="O91" s="11"/>
      <c r="P91" s="11"/>
      <c r="Q91" s="11"/>
      <c r="R91" s="11"/>
      <c r="S91" s="11"/>
    </row>
    <row r="92" spans="1:19" s="5" customFormat="1" ht="15" customHeight="1" x14ac:dyDescent="0.25">
      <c r="A92" s="6" t="s">
        <v>475</v>
      </c>
      <c r="B92" s="15" t="s">
        <v>359</v>
      </c>
      <c r="C92" s="11">
        <f t="shared" si="20"/>
        <v>25654749.109999999</v>
      </c>
      <c r="D92" s="11"/>
      <c r="E92" s="11">
        <f t="shared" si="21"/>
        <v>986721.12</v>
      </c>
      <c r="F92" s="11"/>
      <c r="G92" s="11">
        <v>10350411.6</v>
      </c>
      <c r="H92" s="11">
        <v>7065396.8700000001</v>
      </c>
      <c r="I92" s="11">
        <v>2789543.28</v>
      </c>
      <c r="J92" s="11">
        <v>4462676.24</v>
      </c>
      <c r="K92" s="11"/>
      <c r="L92" s="12"/>
      <c r="M92" s="11"/>
      <c r="N92" s="12"/>
      <c r="O92" s="11"/>
      <c r="P92" s="11"/>
      <c r="Q92" s="16"/>
      <c r="R92" s="11"/>
      <c r="S92" s="11"/>
    </row>
    <row r="93" spans="1:19" s="5" customFormat="1" ht="15" customHeight="1" x14ac:dyDescent="0.25">
      <c r="A93" s="6" t="s">
        <v>322</v>
      </c>
      <c r="B93" s="15" t="s">
        <v>360</v>
      </c>
      <c r="C93" s="11">
        <f t="shared" si="20"/>
        <v>25714918.260000002</v>
      </c>
      <c r="D93" s="11"/>
      <c r="E93" s="11">
        <f t="shared" si="21"/>
        <v>989035.32000000007</v>
      </c>
      <c r="F93" s="11"/>
      <c r="G93" s="11">
        <v>10374686.85</v>
      </c>
      <c r="H93" s="11">
        <v>7081967.6399999997</v>
      </c>
      <c r="I93" s="11">
        <v>2796085.71</v>
      </c>
      <c r="J93" s="11">
        <v>4473142.74</v>
      </c>
      <c r="K93" s="11"/>
      <c r="L93" s="12"/>
      <c r="M93" s="11"/>
      <c r="N93" s="12"/>
      <c r="O93" s="11"/>
      <c r="P93" s="11"/>
      <c r="Q93" s="16"/>
      <c r="R93" s="11"/>
      <c r="S93" s="11"/>
    </row>
    <row r="94" spans="1:19" s="5" customFormat="1" ht="15" customHeight="1" x14ac:dyDescent="0.25">
      <c r="A94" s="6" t="s">
        <v>303</v>
      </c>
      <c r="B94" s="15" t="s">
        <v>949</v>
      </c>
      <c r="C94" s="11">
        <f t="shared" ref="C94:C125" si="22">ROUND(D94+E94+F94+G94+H94+I94+J94+K94+M94+O94+P94+Q94+R94+S94,2)</f>
        <v>29230575.469999999</v>
      </c>
      <c r="D94" s="11"/>
      <c r="E94" s="11"/>
      <c r="F94" s="11"/>
      <c r="G94" s="11"/>
      <c r="H94" s="11"/>
      <c r="I94" s="11"/>
      <c r="J94" s="11"/>
      <c r="K94" s="11"/>
      <c r="L94" s="12"/>
      <c r="M94" s="11"/>
      <c r="N94" s="12" t="s">
        <v>184</v>
      </c>
      <c r="O94" s="11">
        <v>29230575.469999999</v>
      </c>
      <c r="P94" s="11"/>
      <c r="Q94" s="11"/>
      <c r="R94" s="11"/>
      <c r="S94" s="11"/>
    </row>
    <row r="95" spans="1:19" s="5" customFormat="1" x14ac:dyDescent="0.25">
      <c r="A95" s="6" t="s">
        <v>159</v>
      </c>
      <c r="B95" s="15" t="s">
        <v>951</v>
      </c>
      <c r="C95" s="11">
        <f t="shared" si="22"/>
        <v>6396006.1399999997</v>
      </c>
      <c r="D95" s="11"/>
      <c r="E95" s="11"/>
      <c r="F95" s="11">
        <v>2822551.04</v>
      </c>
      <c r="G95" s="11">
        <v>3573455.1</v>
      </c>
      <c r="H95" s="11"/>
      <c r="I95" s="11"/>
      <c r="J95" s="11"/>
      <c r="K95" s="11"/>
      <c r="L95" s="12"/>
      <c r="M95" s="11"/>
      <c r="N95" s="12"/>
      <c r="O95" s="11"/>
      <c r="P95" s="11"/>
      <c r="Q95" s="16"/>
      <c r="R95" s="11"/>
      <c r="S95" s="11"/>
    </row>
    <row r="96" spans="1:19" s="5" customFormat="1" ht="15" customHeight="1" x14ac:dyDescent="0.25">
      <c r="A96" s="6" t="s">
        <v>155</v>
      </c>
      <c r="B96" s="15" t="s">
        <v>1226</v>
      </c>
      <c r="C96" s="11">
        <f t="shared" si="22"/>
        <v>3791574.41</v>
      </c>
      <c r="D96" s="33"/>
      <c r="E96" s="33">
        <v>159618.13</v>
      </c>
      <c r="F96" s="11"/>
      <c r="G96" s="11"/>
      <c r="H96" s="11">
        <v>2372898.35</v>
      </c>
      <c r="I96" s="11">
        <v>1259057.93</v>
      </c>
      <c r="J96" s="11"/>
      <c r="K96" s="11"/>
      <c r="L96" s="12"/>
      <c r="M96" s="11"/>
      <c r="N96" s="12"/>
      <c r="O96" s="11"/>
      <c r="P96" s="11"/>
      <c r="Q96" s="11"/>
      <c r="R96" s="11"/>
      <c r="S96" s="11"/>
    </row>
    <row r="97" spans="1:19" s="5" customFormat="1" ht="15" customHeight="1" x14ac:dyDescent="0.25">
      <c r="A97" s="6" t="s">
        <v>425</v>
      </c>
      <c r="B97" s="15" t="s">
        <v>1225</v>
      </c>
      <c r="C97" s="11">
        <f t="shared" si="22"/>
        <v>9285958.0299999993</v>
      </c>
      <c r="D97" s="33"/>
      <c r="E97" s="33">
        <f t="shared" ref="E97:E129" si="23">ROUNDUP(SUM(F97+G97+H97+I97+J97+K97+M97+O97+P97+Q97+R97+S97)*0.04,2)</f>
        <v>357152.24</v>
      </c>
      <c r="F97" s="11"/>
      <c r="G97" s="11">
        <v>5265907.3099999996</v>
      </c>
      <c r="H97" s="11">
        <v>2393114.09</v>
      </c>
      <c r="I97" s="11">
        <v>1269784.3899999999</v>
      </c>
      <c r="J97" s="11"/>
      <c r="K97" s="11"/>
      <c r="L97" s="12"/>
      <c r="M97" s="11"/>
      <c r="N97" s="12"/>
      <c r="O97" s="11"/>
      <c r="P97" s="11"/>
      <c r="Q97" s="11"/>
      <c r="R97" s="11"/>
      <c r="S97" s="11"/>
    </row>
    <row r="98" spans="1:19" s="5" customFormat="1" ht="15" customHeight="1" x14ac:dyDescent="0.25">
      <c r="A98" s="6" t="s">
        <v>124</v>
      </c>
      <c r="B98" s="15" t="s">
        <v>1224</v>
      </c>
      <c r="C98" s="11">
        <f t="shared" si="22"/>
        <v>3667087.99</v>
      </c>
      <c r="D98" s="33"/>
      <c r="E98" s="33">
        <v>159369.26999999999</v>
      </c>
      <c r="F98" s="11"/>
      <c r="G98" s="11"/>
      <c r="H98" s="11">
        <v>2291729.12</v>
      </c>
      <c r="I98" s="11">
        <v>1215989.6000000001</v>
      </c>
      <c r="J98" s="11"/>
      <c r="K98" s="11"/>
      <c r="L98" s="12"/>
      <c r="M98" s="11"/>
      <c r="N98" s="12"/>
      <c r="O98" s="11"/>
      <c r="P98" s="11"/>
      <c r="Q98" s="11"/>
      <c r="R98" s="11"/>
      <c r="S98" s="11"/>
    </row>
    <row r="99" spans="1:19" s="5" customFormat="1" ht="15" customHeight="1" x14ac:dyDescent="0.25">
      <c r="A99" s="6" t="s">
        <v>476</v>
      </c>
      <c r="B99" s="15" t="s">
        <v>1223</v>
      </c>
      <c r="C99" s="11">
        <f t="shared" si="22"/>
        <v>1656414.65</v>
      </c>
      <c r="D99" s="33"/>
      <c r="E99" s="33">
        <v>70486.5</v>
      </c>
      <c r="F99" s="11"/>
      <c r="G99" s="11"/>
      <c r="H99" s="11"/>
      <c r="I99" s="11"/>
      <c r="J99" s="11">
        <v>1585928.15</v>
      </c>
      <c r="K99" s="11"/>
      <c r="L99" s="12"/>
      <c r="M99" s="11"/>
      <c r="N99" s="12"/>
      <c r="O99" s="11"/>
      <c r="P99" s="11"/>
      <c r="Q99" s="11"/>
      <c r="R99" s="11"/>
      <c r="S99" s="11"/>
    </row>
    <row r="100" spans="1:19" s="5" customFormat="1" ht="15" customHeight="1" x14ac:dyDescent="0.25">
      <c r="A100" s="6" t="s">
        <v>477</v>
      </c>
      <c r="B100" s="15" t="s">
        <v>1222</v>
      </c>
      <c r="C100" s="11">
        <f t="shared" si="22"/>
        <v>11311474.560000001</v>
      </c>
      <c r="D100" s="33"/>
      <c r="E100" s="33">
        <f t="shared" si="23"/>
        <v>435056.72000000003</v>
      </c>
      <c r="F100" s="11"/>
      <c r="G100" s="11"/>
      <c r="H100" s="11">
        <v>2983282.26</v>
      </c>
      <c r="I100" s="11">
        <v>1177852.45</v>
      </c>
      <c r="J100" s="11">
        <v>1884313.52</v>
      </c>
      <c r="K100" s="11"/>
      <c r="L100" s="12"/>
      <c r="M100" s="11"/>
      <c r="N100" s="12" t="s">
        <v>135</v>
      </c>
      <c r="O100" s="11">
        <v>4830969.6100000003</v>
      </c>
      <c r="P100" s="11"/>
      <c r="Q100" s="11"/>
      <c r="R100" s="11"/>
      <c r="S100" s="11"/>
    </row>
    <row r="101" spans="1:19" s="5" customFormat="1" ht="15" customHeight="1" x14ac:dyDescent="0.25">
      <c r="A101" s="6" t="s">
        <v>141</v>
      </c>
      <c r="B101" s="15" t="s">
        <v>1221</v>
      </c>
      <c r="C101" s="11">
        <f t="shared" si="22"/>
        <v>5593712.1799999997</v>
      </c>
      <c r="D101" s="33"/>
      <c r="E101" s="33">
        <f t="shared" si="23"/>
        <v>215142.78</v>
      </c>
      <c r="F101" s="11"/>
      <c r="G101" s="11"/>
      <c r="H101" s="11">
        <v>2498787.2400000002</v>
      </c>
      <c r="I101" s="11">
        <v>1325854.48</v>
      </c>
      <c r="J101" s="11">
        <v>1553927.68</v>
      </c>
      <c r="K101" s="11"/>
      <c r="L101" s="12"/>
      <c r="M101" s="11"/>
      <c r="N101" s="12"/>
      <c r="O101" s="11"/>
      <c r="P101" s="11"/>
      <c r="Q101" s="11"/>
      <c r="R101" s="11"/>
      <c r="S101" s="11"/>
    </row>
    <row r="102" spans="1:19" s="5" customFormat="1" ht="15" customHeight="1" x14ac:dyDescent="0.25">
      <c r="A102" s="6" t="s">
        <v>478</v>
      </c>
      <c r="B102" s="15" t="s">
        <v>1220</v>
      </c>
      <c r="C102" s="11">
        <f t="shared" si="22"/>
        <v>23466722.739999998</v>
      </c>
      <c r="D102" s="33"/>
      <c r="E102" s="33">
        <f t="shared" si="23"/>
        <v>902566.26</v>
      </c>
      <c r="F102" s="11"/>
      <c r="G102" s="11"/>
      <c r="H102" s="11">
        <v>13829260.02</v>
      </c>
      <c r="I102" s="11"/>
      <c r="J102" s="11">
        <v>8734896.4600000009</v>
      </c>
      <c r="K102" s="11"/>
      <c r="L102" s="12"/>
      <c r="M102" s="11"/>
      <c r="N102" s="12"/>
      <c r="O102" s="11"/>
      <c r="P102" s="11"/>
      <c r="Q102" s="11"/>
      <c r="R102" s="11"/>
      <c r="S102" s="11"/>
    </row>
    <row r="103" spans="1:19" s="5" customFormat="1" ht="15" customHeight="1" x14ac:dyDescent="0.25">
      <c r="A103" s="6" t="s">
        <v>384</v>
      </c>
      <c r="B103" s="15" t="s">
        <v>1219</v>
      </c>
      <c r="C103" s="11">
        <f t="shared" si="22"/>
        <v>1538428.76</v>
      </c>
      <c r="D103" s="33"/>
      <c r="E103" s="33">
        <v>96696.1</v>
      </c>
      <c r="F103" s="11"/>
      <c r="G103" s="11"/>
      <c r="H103" s="11"/>
      <c r="I103" s="11">
        <v>1441732.66</v>
      </c>
      <c r="J103" s="11"/>
      <c r="K103" s="11"/>
      <c r="L103" s="12"/>
      <c r="M103" s="11"/>
      <c r="N103" s="12"/>
      <c r="O103" s="11"/>
      <c r="P103" s="11"/>
      <c r="Q103" s="11"/>
      <c r="R103" s="11"/>
      <c r="S103" s="11"/>
    </row>
    <row r="104" spans="1:19" s="5" customFormat="1" ht="15" customHeight="1" x14ac:dyDescent="0.25">
      <c r="A104" s="6" t="s">
        <v>394</v>
      </c>
      <c r="B104" s="15" t="s">
        <v>1218</v>
      </c>
      <c r="C104" s="11">
        <f t="shared" si="22"/>
        <v>1440136.62</v>
      </c>
      <c r="D104" s="33"/>
      <c r="E104" s="33">
        <v>70021.17</v>
      </c>
      <c r="F104" s="11"/>
      <c r="G104" s="11"/>
      <c r="H104" s="11"/>
      <c r="I104" s="11"/>
      <c r="J104" s="11">
        <v>1370115.45</v>
      </c>
      <c r="K104" s="11"/>
      <c r="L104" s="12"/>
      <c r="M104" s="11"/>
      <c r="N104" s="12"/>
      <c r="O104" s="11"/>
      <c r="P104" s="11"/>
      <c r="Q104" s="11"/>
      <c r="R104" s="11"/>
      <c r="S104" s="11"/>
    </row>
    <row r="105" spans="1:19" s="5" customFormat="1" ht="15" customHeight="1" x14ac:dyDescent="0.25">
      <c r="A105" s="6" t="s">
        <v>398</v>
      </c>
      <c r="B105" s="15" t="s">
        <v>1217</v>
      </c>
      <c r="C105" s="11">
        <f t="shared" si="22"/>
        <v>11412610.01</v>
      </c>
      <c r="D105" s="33"/>
      <c r="E105" s="33">
        <f t="shared" si="23"/>
        <v>438946.54000000004</v>
      </c>
      <c r="F105" s="11"/>
      <c r="G105" s="11"/>
      <c r="H105" s="11">
        <v>4859306.83</v>
      </c>
      <c r="I105" s="11">
        <v>2402735.27</v>
      </c>
      <c r="J105" s="11">
        <v>3711621.37</v>
      </c>
      <c r="K105" s="11"/>
      <c r="L105" s="12"/>
      <c r="M105" s="11"/>
      <c r="N105" s="12"/>
      <c r="O105" s="11"/>
      <c r="P105" s="11"/>
      <c r="Q105" s="11"/>
      <c r="R105" s="11"/>
      <c r="S105" s="11"/>
    </row>
    <row r="106" spans="1:19" s="5" customFormat="1" ht="15" customHeight="1" x14ac:dyDescent="0.25">
      <c r="A106" s="6" t="s">
        <v>153</v>
      </c>
      <c r="B106" s="15" t="s">
        <v>1216</v>
      </c>
      <c r="C106" s="11">
        <f t="shared" si="22"/>
        <v>4039607.74</v>
      </c>
      <c r="D106" s="33"/>
      <c r="E106" s="33">
        <v>160113.96</v>
      </c>
      <c r="F106" s="11"/>
      <c r="G106" s="11"/>
      <c r="H106" s="11">
        <v>2534624.23</v>
      </c>
      <c r="I106" s="11">
        <v>1344869.55</v>
      </c>
      <c r="J106" s="11"/>
      <c r="K106" s="11"/>
      <c r="L106" s="12"/>
      <c r="M106" s="11"/>
      <c r="N106" s="12"/>
      <c r="O106" s="11"/>
      <c r="P106" s="11"/>
      <c r="Q106" s="11"/>
      <c r="R106" s="11"/>
      <c r="S106" s="11"/>
    </row>
    <row r="107" spans="1:19" s="5" customFormat="1" ht="15" customHeight="1" x14ac:dyDescent="0.25">
      <c r="A107" s="6" t="s">
        <v>479</v>
      </c>
      <c r="B107" s="15" t="s">
        <v>1215</v>
      </c>
      <c r="C107" s="11">
        <f t="shared" si="22"/>
        <v>2511466.96</v>
      </c>
      <c r="D107" s="33"/>
      <c r="E107" s="33">
        <v>110973.7</v>
      </c>
      <c r="F107" s="11"/>
      <c r="G107" s="11"/>
      <c r="H107" s="11"/>
      <c r="I107" s="11">
        <v>2400493.2599999998</v>
      </c>
      <c r="J107" s="11"/>
      <c r="K107" s="11"/>
      <c r="L107" s="12"/>
      <c r="M107" s="11"/>
      <c r="N107" s="12"/>
      <c r="O107" s="11"/>
      <c r="P107" s="11"/>
      <c r="Q107" s="11"/>
      <c r="R107" s="11"/>
      <c r="S107" s="11"/>
    </row>
    <row r="108" spans="1:19" s="5" customFormat="1" ht="15" customHeight="1" x14ac:dyDescent="0.25">
      <c r="A108" s="6" t="s">
        <v>396</v>
      </c>
      <c r="B108" s="15" t="s">
        <v>990</v>
      </c>
      <c r="C108" s="11">
        <f t="shared" si="22"/>
        <v>4841439.59</v>
      </c>
      <c r="D108" s="11">
        <f>ROUND((F108+G108+H108+I108+J108+K108+M108+O108+P108+Q108+R108+S108)*0.0214,2)</f>
        <v>97613.35</v>
      </c>
      <c r="E108" s="11">
        <f t="shared" si="23"/>
        <v>182454.86000000002</v>
      </c>
      <c r="F108" s="11"/>
      <c r="G108" s="11"/>
      <c r="H108" s="11"/>
      <c r="I108" s="11"/>
      <c r="J108" s="11"/>
      <c r="K108" s="11"/>
      <c r="L108" s="12">
        <v>1</v>
      </c>
      <c r="M108" s="11">
        <v>4561371.38</v>
      </c>
      <c r="N108" s="12"/>
      <c r="O108" s="11"/>
      <c r="P108" s="11"/>
      <c r="Q108" s="11"/>
      <c r="R108" s="11"/>
      <c r="S108" s="11"/>
    </row>
    <row r="109" spans="1:19" s="5" customFormat="1" ht="15" customHeight="1" x14ac:dyDescent="0.25">
      <c r="A109" s="6" t="s">
        <v>481</v>
      </c>
      <c r="B109" s="15" t="s">
        <v>1214</v>
      </c>
      <c r="C109" s="11">
        <f t="shared" si="22"/>
        <v>7537260.2300000004</v>
      </c>
      <c r="D109" s="33"/>
      <c r="E109" s="33">
        <f t="shared" si="23"/>
        <v>289894.63</v>
      </c>
      <c r="F109" s="11"/>
      <c r="G109" s="11"/>
      <c r="H109" s="11">
        <v>4306457.6100000003</v>
      </c>
      <c r="I109" s="11"/>
      <c r="J109" s="11">
        <v>2940907.99</v>
      </c>
      <c r="K109" s="11"/>
      <c r="L109" s="12"/>
      <c r="M109" s="11"/>
      <c r="N109" s="12"/>
      <c r="O109" s="11"/>
      <c r="P109" s="11"/>
      <c r="Q109" s="11"/>
      <c r="R109" s="11"/>
      <c r="S109" s="11"/>
    </row>
    <row r="110" spans="1:19" s="5" customFormat="1" ht="15" customHeight="1" x14ac:dyDescent="0.25">
      <c r="A110" s="6" t="s">
        <v>482</v>
      </c>
      <c r="B110" s="15" t="s">
        <v>1213</v>
      </c>
      <c r="C110" s="11">
        <f t="shared" si="22"/>
        <v>10362754.800000001</v>
      </c>
      <c r="D110" s="33"/>
      <c r="E110" s="33">
        <f t="shared" si="23"/>
        <v>398567.5</v>
      </c>
      <c r="F110" s="11"/>
      <c r="G110" s="11"/>
      <c r="H110" s="11"/>
      <c r="I110" s="11"/>
      <c r="J110" s="11"/>
      <c r="K110" s="11"/>
      <c r="L110" s="12"/>
      <c r="M110" s="11"/>
      <c r="N110" s="12" t="s">
        <v>135</v>
      </c>
      <c r="O110" s="11">
        <v>9964187.3000000007</v>
      </c>
      <c r="P110" s="11"/>
      <c r="Q110" s="11"/>
      <c r="R110" s="11"/>
      <c r="S110" s="11"/>
    </row>
    <row r="111" spans="1:19" ht="15" customHeight="1" x14ac:dyDescent="0.25">
      <c r="A111" s="6" t="s">
        <v>362</v>
      </c>
      <c r="B111" s="15" t="s">
        <v>1212</v>
      </c>
      <c r="C111" s="11">
        <f t="shared" si="22"/>
        <v>10482512.93</v>
      </c>
      <c r="D111" s="33"/>
      <c r="E111" s="33">
        <f t="shared" si="23"/>
        <v>403173.58</v>
      </c>
      <c r="F111" s="11"/>
      <c r="G111" s="11"/>
      <c r="H111" s="11">
        <v>10079339.35</v>
      </c>
      <c r="I111" s="11"/>
      <c r="J111" s="11"/>
      <c r="K111" s="11"/>
      <c r="L111" s="12"/>
      <c r="M111" s="11"/>
      <c r="N111" s="12"/>
      <c r="O111" s="11"/>
      <c r="P111" s="11"/>
      <c r="Q111" s="11"/>
      <c r="R111" s="11"/>
      <c r="S111" s="11"/>
    </row>
    <row r="112" spans="1:19" s="7" customFormat="1" x14ac:dyDescent="0.25">
      <c r="A112" s="6" t="s">
        <v>370</v>
      </c>
      <c r="B112" s="15" t="s">
        <v>1211</v>
      </c>
      <c r="C112" s="11">
        <f t="shared" si="22"/>
        <v>16862666.879999999</v>
      </c>
      <c r="D112" s="33"/>
      <c r="E112" s="33">
        <f t="shared" si="23"/>
        <v>648564.12</v>
      </c>
      <c r="F112" s="11"/>
      <c r="G112" s="11"/>
      <c r="H112" s="11">
        <v>11624532.380000001</v>
      </c>
      <c r="I112" s="11">
        <v>4589570.38</v>
      </c>
      <c r="J112" s="11"/>
      <c r="K112" s="11"/>
      <c r="L112" s="12"/>
      <c r="M112" s="11"/>
      <c r="N112" s="12"/>
      <c r="O112" s="11"/>
      <c r="P112" s="11"/>
      <c r="Q112" s="11"/>
      <c r="R112" s="11"/>
      <c r="S112" s="11"/>
    </row>
    <row r="113" spans="1:19" s="7" customFormat="1" x14ac:dyDescent="0.25">
      <c r="A113" s="6" t="s">
        <v>364</v>
      </c>
      <c r="B113" s="15" t="s">
        <v>1210</v>
      </c>
      <c r="C113" s="11">
        <f t="shared" si="22"/>
        <v>2193191.6800000002</v>
      </c>
      <c r="D113" s="33"/>
      <c r="E113" s="33">
        <v>101062.77</v>
      </c>
      <c r="F113" s="11"/>
      <c r="G113" s="11"/>
      <c r="H113" s="11"/>
      <c r="I113" s="11"/>
      <c r="J113" s="11">
        <v>2092128.91</v>
      </c>
      <c r="K113" s="11"/>
      <c r="L113" s="12"/>
      <c r="M113" s="11"/>
      <c r="N113" s="12"/>
      <c r="O113" s="11"/>
      <c r="P113" s="11"/>
      <c r="Q113" s="11"/>
      <c r="R113" s="11"/>
      <c r="S113" s="11"/>
    </row>
    <row r="114" spans="1:19" ht="15" customHeight="1" x14ac:dyDescent="0.25">
      <c r="A114" s="6" t="s">
        <v>366</v>
      </c>
      <c r="B114" s="15" t="s">
        <v>1209</v>
      </c>
      <c r="C114" s="11">
        <f t="shared" si="22"/>
        <v>9567996.6400000006</v>
      </c>
      <c r="D114" s="33"/>
      <c r="E114" s="33">
        <f t="shared" si="23"/>
        <v>367999.88</v>
      </c>
      <c r="F114" s="11"/>
      <c r="G114" s="11"/>
      <c r="H114" s="11">
        <v>9199996.7599999998</v>
      </c>
      <c r="I114" s="11"/>
      <c r="J114" s="11"/>
      <c r="K114" s="11"/>
      <c r="L114" s="12"/>
      <c r="M114" s="11"/>
      <c r="N114" s="12"/>
      <c r="O114" s="11"/>
      <c r="P114" s="11"/>
      <c r="Q114" s="11"/>
      <c r="R114" s="11"/>
      <c r="S114" s="11"/>
    </row>
    <row r="115" spans="1:19" ht="15" customHeight="1" x14ac:dyDescent="0.25">
      <c r="A115" s="6" t="s">
        <v>368</v>
      </c>
      <c r="B115" s="15" t="s">
        <v>1116</v>
      </c>
      <c r="C115" s="11">
        <f t="shared" si="22"/>
        <v>9682879.1799999997</v>
      </c>
      <c r="D115" s="11">
        <f>ROUNDUP(SUM(F115+G115+H115+I115+J115+K115+M115+O115+P115+Q115+R115+S115)*0.0214,2)</f>
        <v>195226.7</v>
      </c>
      <c r="E115" s="11">
        <f t="shared" si="23"/>
        <v>364909.72000000003</v>
      </c>
      <c r="F115" s="11"/>
      <c r="G115" s="11"/>
      <c r="H115" s="11"/>
      <c r="I115" s="11"/>
      <c r="J115" s="11"/>
      <c r="K115" s="11"/>
      <c r="L115" s="12">
        <v>2</v>
      </c>
      <c r="M115" s="11">
        <v>9122742.7599999998</v>
      </c>
      <c r="N115" s="12"/>
      <c r="O115" s="11"/>
      <c r="P115" s="11"/>
      <c r="Q115" s="16"/>
      <c r="R115" s="11"/>
      <c r="S115" s="11"/>
    </row>
    <row r="116" spans="1:19" ht="15" customHeight="1" x14ac:dyDescent="0.25">
      <c r="A116" s="6" t="s">
        <v>380</v>
      </c>
      <c r="B116" s="15" t="s">
        <v>780</v>
      </c>
      <c r="C116" s="11">
        <f t="shared" si="22"/>
        <v>2461558.2599999998</v>
      </c>
      <c r="D116" s="11"/>
      <c r="E116" s="33">
        <v>103686.49</v>
      </c>
      <c r="F116" s="11"/>
      <c r="G116" s="11"/>
      <c r="H116" s="11"/>
      <c r="I116" s="11"/>
      <c r="J116" s="11">
        <v>2357871.77</v>
      </c>
      <c r="K116" s="11"/>
      <c r="L116" s="12"/>
      <c r="M116" s="11"/>
      <c r="N116" s="12"/>
      <c r="O116" s="11"/>
      <c r="P116" s="11"/>
      <c r="Q116" s="11"/>
      <c r="R116" s="11"/>
      <c r="S116" s="11"/>
    </row>
    <row r="117" spans="1:19" ht="15" customHeight="1" x14ac:dyDescent="0.25">
      <c r="A117" s="6" t="s">
        <v>372</v>
      </c>
      <c r="B117" s="15" t="s">
        <v>1208</v>
      </c>
      <c r="C117" s="11">
        <f t="shared" si="22"/>
        <v>7904514.9699999997</v>
      </c>
      <c r="D117" s="11"/>
      <c r="E117" s="33">
        <f t="shared" si="23"/>
        <v>304019.81</v>
      </c>
      <c r="F117" s="11"/>
      <c r="G117" s="11"/>
      <c r="H117" s="11">
        <v>5342161.04</v>
      </c>
      <c r="I117" s="11">
        <v>2258334.12</v>
      </c>
      <c r="J117" s="11"/>
      <c r="K117" s="11"/>
      <c r="L117" s="12"/>
      <c r="M117" s="11"/>
      <c r="N117" s="12"/>
      <c r="O117" s="11"/>
      <c r="P117" s="11"/>
      <c r="Q117" s="11"/>
      <c r="R117" s="11"/>
      <c r="S117" s="11"/>
    </row>
    <row r="118" spans="1:19" ht="15" customHeight="1" x14ac:dyDescent="0.25">
      <c r="A118" s="6" t="s">
        <v>374</v>
      </c>
      <c r="B118" s="15" t="s">
        <v>1207</v>
      </c>
      <c r="C118" s="11">
        <f t="shared" si="22"/>
        <v>8299253.8799999999</v>
      </c>
      <c r="D118" s="11"/>
      <c r="E118" s="33">
        <v>321723.88</v>
      </c>
      <c r="F118" s="11"/>
      <c r="G118" s="11"/>
      <c r="H118" s="11">
        <v>3706217.9</v>
      </c>
      <c r="I118" s="11">
        <v>1966516.2</v>
      </c>
      <c r="J118" s="11">
        <v>2304795.9</v>
      </c>
      <c r="K118" s="11"/>
      <c r="L118" s="12"/>
      <c r="M118" s="11"/>
      <c r="N118" s="12"/>
      <c r="O118" s="11"/>
      <c r="P118" s="11"/>
      <c r="Q118" s="11"/>
      <c r="R118" s="11"/>
      <c r="S118" s="11"/>
    </row>
    <row r="119" spans="1:19" ht="15" customHeight="1" x14ac:dyDescent="0.25">
      <c r="A119" s="6" t="s">
        <v>376</v>
      </c>
      <c r="B119" s="15" t="s">
        <v>1206</v>
      </c>
      <c r="C119" s="11">
        <f t="shared" si="22"/>
        <v>9200862.1600000001</v>
      </c>
      <c r="D119" s="11"/>
      <c r="E119" s="33">
        <f t="shared" si="23"/>
        <v>353879.32</v>
      </c>
      <c r="F119" s="11"/>
      <c r="G119" s="11"/>
      <c r="H119" s="11">
        <v>5256966.28</v>
      </c>
      <c r="I119" s="11"/>
      <c r="J119" s="11">
        <v>3590016.56</v>
      </c>
      <c r="K119" s="11"/>
      <c r="L119" s="12"/>
      <c r="M119" s="11"/>
      <c r="N119" s="12"/>
      <c r="O119" s="11"/>
      <c r="P119" s="11"/>
      <c r="Q119" s="11"/>
      <c r="R119" s="11"/>
      <c r="S119" s="11"/>
    </row>
    <row r="120" spans="1:19" ht="15" customHeight="1" x14ac:dyDescent="0.25">
      <c r="A120" s="6" t="s">
        <v>378</v>
      </c>
      <c r="B120" s="15" t="s">
        <v>1205</v>
      </c>
      <c r="C120" s="11">
        <f t="shared" si="22"/>
        <v>2242041.17</v>
      </c>
      <c r="D120" s="11"/>
      <c r="E120" s="33">
        <v>113875.72</v>
      </c>
      <c r="F120" s="11"/>
      <c r="G120" s="11"/>
      <c r="H120" s="11">
        <v>2128165.4500000002</v>
      </c>
      <c r="I120" s="11"/>
      <c r="J120" s="11"/>
      <c r="K120" s="11"/>
      <c r="L120" s="12"/>
      <c r="M120" s="11"/>
      <c r="N120" s="12"/>
      <c r="O120" s="11"/>
      <c r="P120" s="11"/>
      <c r="Q120" s="11"/>
      <c r="R120" s="11"/>
      <c r="S120" s="11"/>
    </row>
    <row r="121" spans="1:19" ht="15" customHeight="1" x14ac:dyDescent="0.25">
      <c r="A121" s="6" t="s">
        <v>388</v>
      </c>
      <c r="B121" s="15" t="s">
        <v>1304</v>
      </c>
      <c r="C121" s="11">
        <f t="shared" si="22"/>
        <v>12656884.91</v>
      </c>
      <c r="D121" s="11">
        <f>ROUNDUP(SUM(F121+G121+H121+I121+J121+K121+M121+O121+P121+Q121+R121+S121)*0.0214,2)</f>
        <v>255188.75</v>
      </c>
      <c r="E121" s="33">
        <f t="shared" si="23"/>
        <v>476988.32</v>
      </c>
      <c r="F121" s="11"/>
      <c r="G121" s="11"/>
      <c r="H121" s="11">
        <v>11924707.84</v>
      </c>
      <c r="I121" s="11"/>
      <c r="J121" s="11"/>
      <c r="K121" s="11"/>
      <c r="L121" s="12"/>
      <c r="M121" s="11"/>
      <c r="N121" s="12"/>
      <c r="O121" s="11"/>
      <c r="P121" s="11"/>
      <c r="Q121" s="11"/>
      <c r="R121" s="11"/>
      <c r="S121" s="11"/>
    </row>
    <row r="122" spans="1:19" ht="15.75" customHeight="1" x14ac:dyDescent="0.25">
      <c r="A122" s="6" t="s">
        <v>382</v>
      </c>
      <c r="B122" s="15" t="s">
        <v>1204</v>
      </c>
      <c r="C122" s="11">
        <f t="shared" si="22"/>
        <v>1401664.4</v>
      </c>
      <c r="D122" s="33"/>
      <c r="E122" s="33">
        <v>69644.75</v>
      </c>
      <c r="F122" s="11"/>
      <c r="G122" s="11"/>
      <c r="H122" s="11"/>
      <c r="I122" s="11"/>
      <c r="J122" s="11">
        <v>1332019.6499999999</v>
      </c>
      <c r="K122" s="11"/>
      <c r="L122" s="12"/>
      <c r="M122" s="11"/>
      <c r="N122" s="12"/>
      <c r="O122" s="11"/>
      <c r="P122" s="11"/>
      <c r="Q122" s="11"/>
      <c r="R122" s="11"/>
      <c r="S122" s="11"/>
    </row>
    <row r="123" spans="1:19" ht="15" customHeight="1" x14ac:dyDescent="0.25">
      <c r="A123" s="6" t="s">
        <v>386</v>
      </c>
      <c r="B123" s="15" t="s">
        <v>1203</v>
      </c>
      <c r="C123" s="11">
        <f t="shared" si="22"/>
        <v>10700023.960000001</v>
      </c>
      <c r="D123" s="33"/>
      <c r="E123" s="33">
        <v>475291.67</v>
      </c>
      <c r="F123" s="11"/>
      <c r="G123" s="11"/>
      <c r="H123" s="11">
        <v>2754339.03</v>
      </c>
      <c r="I123" s="11">
        <v>1164357.6100000001</v>
      </c>
      <c r="J123" s="11">
        <v>1880956.09</v>
      </c>
      <c r="K123" s="11"/>
      <c r="L123" s="12"/>
      <c r="M123" s="11"/>
      <c r="N123" s="12" t="s">
        <v>135</v>
      </c>
      <c r="O123" s="11">
        <v>4425079.5599999996</v>
      </c>
      <c r="P123" s="11"/>
      <c r="Q123" s="11"/>
      <c r="R123" s="11"/>
      <c r="S123" s="11"/>
    </row>
    <row r="124" spans="1:19" ht="15" customHeight="1" x14ac:dyDescent="0.25">
      <c r="A124" s="6" t="s">
        <v>432</v>
      </c>
      <c r="B124" s="15" t="s">
        <v>1202</v>
      </c>
      <c r="C124" s="11">
        <f t="shared" si="22"/>
        <v>5489330.6200000001</v>
      </c>
      <c r="D124" s="33"/>
      <c r="E124" s="33">
        <f t="shared" si="23"/>
        <v>211128.11000000002</v>
      </c>
      <c r="F124" s="11"/>
      <c r="G124" s="11"/>
      <c r="H124" s="11">
        <v>5278202.51</v>
      </c>
      <c r="I124" s="11"/>
      <c r="J124" s="11"/>
      <c r="K124" s="11"/>
      <c r="L124" s="12"/>
      <c r="M124" s="11"/>
      <c r="N124" s="12"/>
      <c r="O124" s="11"/>
      <c r="P124" s="11"/>
      <c r="Q124" s="11"/>
      <c r="R124" s="11"/>
      <c r="S124" s="11"/>
    </row>
    <row r="125" spans="1:19" ht="15" customHeight="1" x14ac:dyDescent="0.25">
      <c r="A125" s="6" t="s">
        <v>438</v>
      </c>
      <c r="B125" s="15" t="s">
        <v>1201</v>
      </c>
      <c r="C125" s="11">
        <f t="shared" si="22"/>
        <v>8098731.9699999997</v>
      </c>
      <c r="D125" s="33"/>
      <c r="E125" s="33">
        <v>550367.51</v>
      </c>
      <c r="F125" s="11">
        <v>1286963.8600000001</v>
      </c>
      <c r="G125" s="11">
        <v>3188500.77</v>
      </c>
      <c r="H125" s="11">
        <v>2159849.5099999998</v>
      </c>
      <c r="I125" s="11">
        <v>913050.32</v>
      </c>
      <c r="J125" s="11"/>
      <c r="K125" s="11"/>
      <c r="L125" s="12"/>
      <c r="M125" s="11"/>
      <c r="N125" s="12"/>
      <c r="O125" s="11"/>
      <c r="P125" s="11"/>
      <c r="Q125" s="11"/>
      <c r="R125" s="11"/>
      <c r="S125" s="11"/>
    </row>
    <row r="126" spans="1:19" ht="15.75" customHeight="1" x14ac:dyDescent="0.25">
      <c r="A126" s="6" t="s">
        <v>445</v>
      </c>
      <c r="B126" s="15" t="s">
        <v>361</v>
      </c>
      <c r="C126" s="11">
        <f t="shared" ref="C126:C154" si="24">ROUND(D126+E126+F126+G126+H126+I126+J126+K126+M126+O126+P126+Q126+R126+S126,2)</f>
        <v>19116563.870000001</v>
      </c>
      <c r="D126" s="11"/>
      <c r="E126" s="11">
        <f t="shared" si="23"/>
        <v>735252.46</v>
      </c>
      <c r="F126" s="11"/>
      <c r="G126" s="11"/>
      <c r="H126" s="11">
        <v>9070731.9299999997</v>
      </c>
      <c r="I126" s="11">
        <v>3581284.92</v>
      </c>
      <c r="J126" s="11">
        <v>5729294.5599999996</v>
      </c>
      <c r="K126" s="11"/>
      <c r="L126" s="12"/>
      <c r="M126" s="11"/>
      <c r="N126" s="12"/>
      <c r="O126" s="11"/>
      <c r="P126" s="11"/>
      <c r="Q126" s="16"/>
      <c r="R126" s="11"/>
      <c r="S126" s="11"/>
    </row>
    <row r="127" spans="1:19" ht="15" customHeight="1" x14ac:dyDescent="0.25">
      <c r="A127" s="6" t="s">
        <v>483</v>
      </c>
      <c r="B127" s="15" t="s">
        <v>363</v>
      </c>
      <c r="C127" s="11">
        <f t="shared" si="24"/>
        <v>26980334.370000001</v>
      </c>
      <c r="D127" s="11"/>
      <c r="E127" s="11">
        <f t="shared" si="23"/>
        <v>1037705.17</v>
      </c>
      <c r="F127" s="11"/>
      <c r="G127" s="11"/>
      <c r="H127" s="11"/>
      <c r="I127" s="11"/>
      <c r="J127" s="11"/>
      <c r="K127" s="11"/>
      <c r="L127" s="12"/>
      <c r="M127" s="11"/>
      <c r="N127" s="12" t="s">
        <v>184</v>
      </c>
      <c r="O127" s="11">
        <v>25942629.199999999</v>
      </c>
      <c r="P127" s="11"/>
      <c r="Q127" s="16"/>
      <c r="R127" s="11"/>
      <c r="S127" s="11"/>
    </row>
    <row r="128" spans="1:19" ht="15" customHeight="1" x14ac:dyDescent="0.25">
      <c r="A128" s="6" t="s">
        <v>484</v>
      </c>
      <c r="B128" s="15" t="s">
        <v>365</v>
      </c>
      <c r="C128" s="11">
        <f t="shared" si="24"/>
        <v>9042872.4700000007</v>
      </c>
      <c r="D128" s="11">
        <f t="shared" ref="D128:D137" si="25">ROUNDUP(SUM(K128+M128)*0.0214,2)</f>
        <v>182322.85</v>
      </c>
      <c r="E128" s="11">
        <f t="shared" si="23"/>
        <v>340790.37</v>
      </c>
      <c r="F128" s="11"/>
      <c r="G128" s="11"/>
      <c r="H128" s="11"/>
      <c r="I128" s="11"/>
      <c r="J128" s="11"/>
      <c r="K128" s="11">
        <v>8519759.25</v>
      </c>
      <c r="L128" s="12"/>
      <c r="M128" s="11"/>
      <c r="N128" s="12"/>
      <c r="O128" s="11"/>
      <c r="P128" s="11"/>
      <c r="Q128" s="16"/>
      <c r="R128" s="11"/>
      <c r="S128" s="11"/>
    </row>
    <row r="129" spans="1:19" s="7" customFormat="1" x14ac:dyDescent="0.25">
      <c r="A129" s="6" t="s">
        <v>485</v>
      </c>
      <c r="B129" s="15" t="s">
        <v>367</v>
      </c>
      <c r="C129" s="11">
        <f t="shared" si="24"/>
        <v>11282655.43</v>
      </c>
      <c r="D129" s="11">
        <f t="shared" si="25"/>
        <v>227481.47</v>
      </c>
      <c r="E129" s="11">
        <f t="shared" si="23"/>
        <v>425199</v>
      </c>
      <c r="F129" s="11"/>
      <c r="G129" s="11"/>
      <c r="H129" s="11"/>
      <c r="I129" s="11"/>
      <c r="J129" s="11"/>
      <c r="K129" s="11">
        <v>10629974.960000001</v>
      </c>
      <c r="L129" s="12"/>
      <c r="M129" s="11"/>
      <c r="N129" s="12"/>
      <c r="O129" s="11"/>
      <c r="P129" s="11"/>
      <c r="Q129" s="16"/>
      <c r="R129" s="11"/>
      <c r="S129" s="11"/>
    </row>
    <row r="130" spans="1:19" ht="15" customHeight="1" x14ac:dyDescent="0.25">
      <c r="A130" s="6" t="s">
        <v>486</v>
      </c>
      <c r="B130" s="15" t="s">
        <v>369</v>
      </c>
      <c r="C130" s="11">
        <f t="shared" si="24"/>
        <v>10923015.09</v>
      </c>
      <c r="D130" s="11">
        <f t="shared" si="25"/>
        <v>224551.56</v>
      </c>
      <c r="E130" s="11">
        <v>205400.12</v>
      </c>
      <c r="F130" s="11"/>
      <c r="G130" s="11"/>
      <c r="H130" s="11"/>
      <c r="I130" s="11"/>
      <c r="J130" s="11"/>
      <c r="K130" s="11">
        <v>10493063.41</v>
      </c>
      <c r="L130" s="12"/>
      <c r="M130" s="11"/>
      <c r="N130" s="12"/>
      <c r="O130" s="11"/>
      <c r="P130" s="11"/>
      <c r="Q130" s="16"/>
      <c r="R130" s="11"/>
      <c r="S130" s="11"/>
    </row>
    <row r="131" spans="1:19" ht="15" customHeight="1" x14ac:dyDescent="0.25">
      <c r="A131" s="6" t="s">
        <v>487</v>
      </c>
      <c r="B131" s="15" t="s">
        <v>371</v>
      </c>
      <c r="C131" s="11">
        <f t="shared" si="24"/>
        <v>9031427.9199999999</v>
      </c>
      <c r="D131" s="11">
        <f t="shared" si="25"/>
        <v>182092.11000000002</v>
      </c>
      <c r="E131" s="11">
        <f>ROUNDUP(SUM(F131+G131+H131+I131+J131+K131+M131+O131+P131+Q131+R131+S131)*0.04,2)</f>
        <v>340359.07</v>
      </c>
      <c r="F131" s="11"/>
      <c r="G131" s="11"/>
      <c r="H131" s="11"/>
      <c r="I131" s="11"/>
      <c r="J131" s="11"/>
      <c r="K131" s="11">
        <v>8508976.7400000002</v>
      </c>
      <c r="L131" s="12"/>
      <c r="M131" s="11"/>
      <c r="N131" s="12"/>
      <c r="O131" s="11"/>
      <c r="P131" s="11"/>
      <c r="Q131" s="16"/>
      <c r="R131" s="11"/>
      <c r="S131" s="11"/>
    </row>
    <row r="132" spans="1:19" ht="15" customHeight="1" x14ac:dyDescent="0.25">
      <c r="A132" s="6" t="s">
        <v>488</v>
      </c>
      <c r="B132" s="15" t="s">
        <v>373</v>
      </c>
      <c r="C132" s="11">
        <f t="shared" si="24"/>
        <v>10679443.689999999</v>
      </c>
      <c r="D132" s="11">
        <f t="shared" si="25"/>
        <v>215319.48</v>
      </c>
      <c r="E132" s="11">
        <f>ROUNDUP(SUM(F132+G132+H132+I132+J132+K132+M132+O132+P132+Q132+R132+S132)*0.04,2)</f>
        <v>402466.32</v>
      </c>
      <c r="F132" s="11"/>
      <c r="G132" s="11"/>
      <c r="H132" s="11"/>
      <c r="I132" s="11"/>
      <c r="J132" s="11"/>
      <c r="K132" s="11">
        <v>10061657.890000001</v>
      </c>
      <c r="L132" s="12"/>
      <c r="M132" s="11"/>
      <c r="N132" s="12"/>
      <c r="O132" s="11"/>
      <c r="P132" s="11"/>
      <c r="Q132" s="16"/>
      <c r="R132" s="11"/>
      <c r="S132" s="11"/>
    </row>
    <row r="133" spans="1:19" ht="15" customHeight="1" x14ac:dyDescent="0.25">
      <c r="A133" s="6" t="s">
        <v>489</v>
      </c>
      <c r="B133" s="15" t="s">
        <v>375</v>
      </c>
      <c r="C133" s="11">
        <f t="shared" si="24"/>
        <v>9811053.2599999998</v>
      </c>
      <c r="D133" s="11">
        <f t="shared" si="25"/>
        <v>197810.95</v>
      </c>
      <c r="E133" s="11">
        <f>ROUNDUP(SUM(F133+G133+H133+I133+J133+K133+M133+O133+P133+Q133+R133+S133)*0.04,2)</f>
        <v>369740.09</v>
      </c>
      <c r="F133" s="11"/>
      <c r="G133" s="11"/>
      <c r="H133" s="11"/>
      <c r="I133" s="11"/>
      <c r="J133" s="11"/>
      <c r="K133" s="11">
        <v>9243502.2200000007</v>
      </c>
      <c r="L133" s="12"/>
      <c r="M133" s="11"/>
      <c r="N133" s="12"/>
      <c r="O133" s="11"/>
      <c r="P133" s="11"/>
      <c r="Q133" s="16"/>
      <c r="R133" s="11"/>
      <c r="S133" s="11"/>
    </row>
    <row r="134" spans="1:19" ht="15" customHeight="1" x14ac:dyDescent="0.25">
      <c r="A134" s="6" t="s">
        <v>490</v>
      </c>
      <c r="B134" s="15" t="s">
        <v>377</v>
      </c>
      <c r="C134" s="11">
        <f t="shared" si="24"/>
        <v>10462132.810000001</v>
      </c>
      <c r="D134" s="11">
        <f t="shared" si="25"/>
        <v>214931.16</v>
      </c>
      <c r="E134" s="11">
        <v>203689.93</v>
      </c>
      <c r="F134" s="11"/>
      <c r="G134" s="11"/>
      <c r="H134" s="11"/>
      <c r="I134" s="11"/>
      <c r="J134" s="11"/>
      <c r="K134" s="11">
        <v>10043511.720000001</v>
      </c>
      <c r="L134" s="12"/>
      <c r="M134" s="11"/>
      <c r="N134" s="12"/>
      <c r="O134" s="11"/>
      <c r="P134" s="11"/>
      <c r="Q134" s="16"/>
      <c r="R134" s="11"/>
      <c r="S134" s="11"/>
    </row>
    <row r="135" spans="1:19" ht="15.75" customHeight="1" x14ac:dyDescent="0.25">
      <c r="A135" s="6" t="s">
        <v>491</v>
      </c>
      <c r="B135" s="15" t="s">
        <v>379</v>
      </c>
      <c r="C135" s="11">
        <f t="shared" si="24"/>
        <v>17849469.370000001</v>
      </c>
      <c r="D135" s="11">
        <f t="shared" si="25"/>
        <v>369086.15</v>
      </c>
      <c r="E135" s="11">
        <v>233367.19</v>
      </c>
      <c r="F135" s="11"/>
      <c r="G135" s="11"/>
      <c r="H135" s="11"/>
      <c r="I135" s="11"/>
      <c r="J135" s="11"/>
      <c r="K135" s="11">
        <v>17247016.030000001</v>
      </c>
      <c r="L135" s="12"/>
      <c r="M135" s="11"/>
      <c r="N135" s="12"/>
      <c r="O135" s="11"/>
      <c r="P135" s="11"/>
      <c r="Q135" s="16"/>
      <c r="R135" s="11"/>
      <c r="S135" s="11"/>
    </row>
    <row r="136" spans="1:19" ht="15" customHeight="1" x14ac:dyDescent="0.25">
      <c r="A136" s="6" t="s">
        <v>492</v>
      </c>
      <c r="B136" s="15" t="s">
        <v>381</v>
      </c>
      <c r="C136" s="11">
        <f t="shared" si="24"/>
        <v>13805762.68</v>
      </c>
      <c r="D136" s="11">
        <f t="shared" si="25"/>
        <v>284678.26</v>
      </c>
      <c r="E136" s="11">
        <v>218362.42</v>
      </c>
      <c r="F136" s="11"/>
      <c r="G136" s="11"/>
      <c r="H136" s="11"/>
      <c r="I136" s="11"/>
      <c r="J136" s="11"/>
      <c r="K136" s="11">
        <v>13302722</v>
      </c>
      <c r="L136" s="12"/>
      <c r="M136" s="11"/>
      <c r="N136" s="12"/>
      <c r="O136" s="11"/>
      <c r="P136" s="11"/>
      <c r="Q136" s="16"/>
      <c r="R136" s="11"/>
      <c r="S136" s="11"/>
    </row>
    <row r="137" spans="1:19" ht="15" customHeight="1" x14ac:dyDescent="0.25">
      <c r="A137" s="6" t="s">
        <v>493</v>
      </c>
      <c r="B137" s="15" t="s">
        <v>383</v>
      </c>
      <c r="C137" s="11">
        <f t="shared" si="24"/>
        <v>9696961.4600000009</v>
      </c>
      <c r="D137" s="11">
        <f t="shared" si="25"/>
        <v>198959.05000000002</v>
      </c>
      <c r="E137" s="11">
        <v>200850.63</v>
      </c>
      <c r="F137" s="11"/>
      <c r="G137" s="11"/>
      <c r="H137" s="11"/>
      <c r="I137" s="11"/>
      <c r="J137" s="11"/>
      <c r="K137" s="11">
        <v>9297151.7799999993</v>
      </c>
      <c r="L137" s="12"/>
      <c r="M137" s="11"/>
      <c r="N137" s="12"/>
      <c r="O137" s="11"/>
      <c r="P137" s="11"/>
      <c r="Q137" s="16"/>
      <c r="R137" s="11"/>
      <c r="S137" s="11"/>
    </row>
    <row r="138" spans="1:19" ht="15" customHeight="1" x14ac:dyDescent="0.25">
      <c r="A138" s="6" t="s">
        <v>494</v>
      </c>
      <c r="B138" s="15" t="s">
        <v>385</v>
      </c>
      <c r="C138" s="11">
        <f t="shared" si="24"/>
        <v>30118264.57</v>
      </c>
      <c r="D138" s="11"/>
      <c r="E138" s="11">
        <f>ROUNDUP(SUM(F138+G138+H138+I138+J138+K138+M138+O138+P138+Q138+R138+S138)*0.04,2)</f>
        <v>1158394.8</v>
      </c>
      <c r="F138" s="11"/>
      <c r="G138" s="11"/>
      <c r="H138" s="11"/>
      <c r="I138" s="11"/>
      <c r="J138" s="11"/>
      <c r="K138" s="11"/>
      <c r="L138" s="12"/>
      <c r="M138" s="11"/>
      <c r="N138" s="12" t="s">
        <v>184</v>
      </c>
      <c r="O138" s="11">
        <v>28959869.77</v>
      </c>
      <c r="P138" s="11"/>
      <c r="Q138" s="16"/>
      <c r="R138" s="11"/>
      <c r="S138" s="11"/>
    </row>
    <row r="139" spans="1:19" ht="15" customHeight="1" x14ac:dyDescent="0.25">
      <c r="A139" s="6" t="s">
        <v>495</v>
      </c>
      <c r="B139" s="15" t="s">
        <v>992</v>
      </c>
      <c r="C139" s="11">
        <f t="shared" si="24"/>
        <v>27791719.300000001</v>
      </c>
      <c r="D139" s="11"/>
      <c r="E139" s="11"/>
      <c r="F139" s="11"/>
      <c r="G139" s="11"/>
      <c r="H139" s="11"/>
      <c r="I139" s="11"/>
      <c r="J139" s="11"/>
      <c r="K139" s="11"/>
      <c r="L139" s="8"/>
      <c r="M139" s="11"/>
      <c r="N139" s="12"/>
      <c r="O139" s="11"/>
      <c r="P139" s="11"/>
      <c r="Q139" s="11"/>
      <c r="R139" s="11">
        <v>27791719.300000001</v>
      </c>
      <c r="S139" s="11"/>
    </row>
    <row r="140" spans="1:19" ht="15" customHeight="1" x14ac:dyDescent="0.25">
      <c r="A140" s="6" t="s">
        <v>496</v>
      </c>
      <c r="B140" s="15" t="s">
        <v>387</v>
      </c>
      <c r="C140" s="11">
        <f t="shared" si="24"/>
        <v>13664214.060000001</v>
      </c>
      <c r="D140" s="11">
        <f>ROUNDUP(SUM(K140+M140)*0.0214,2)</f>
        <v>281723.59000000003</v>
      </c>
      <c r="E140" s="11">
        <v>217837.17</v>
      </c>
      <c r="F140" s="11"/>
      <c r="G140" s="11"/>
      <c r="H140" s="11"/>
      <c r="I140" s="11"/>
      <c r="J140" s="11"/>
      <c r="K140" s="11">
        <v>13164653.300000001</v>
      </c>
      <c r="L140" s="12"/>
      <c r="M140" s="11"/>
      <c r="N140" s="12"/>
      <c r="O140" s="11"/>
      <c r="P140" s="11"/>
      <c r="Q140" s="16"/>
      <c r="R140" s="11"/>
      <c r="S140" s="11"/>
    </row>
    <row r="141" spans="1:19" ht="15" customHeight="1" x14ac:dyDescent="0.25">
      <c r="A141" s="6" t="s">
        <v>497</v>
      </c>
      <c r="B141" s="15" t="s">
        <v>389</v>
      </c>
      <c r="C141" s="11">
        <f t="shared" si="24"/>
        <v>35215140.899999999</v>
      </c>
      <c r="D141" s="11">
        <f>ROUNDUP(SUM(K141+M141)*0.0214,2)</f>
        <v>198491.93000000002</v>
      </c>
      <c r="E141" s="33">
        <f>ROUNDUP(SUM(F141+G141+H141+I141+J141+K141+M141+O141+P141+Q141+R141+S141)*0.04,2)</f>
        <v>1346794.2</v>
      </c>
      <c r="F141" s="11"/>
      <c r="G141" s="11"/>
      <c r="H141" s="11"/>
      <c r="I141" s="11"/>
      <c r="J141" s="11"/>
      <c r="K141" s="11">
        <v>9275323.7699999996</v>
      </c>
      <c r="L141" s="12"/>
      <c r="M141" s="11"/>
      <c r="N141" s="12" t="s">
        <v>184</v>
      </c>
      <c r="O141" s="11">
        <v>24394531</v>
      </c>
      <c r="P141" s="11"/>
      <c r="Q141" s="11"/>
      <c r="R141" s="11"/>
      <c r="S141" s="11"/>
    </row>
    <row r="142" spans="1:19" ht="15" customHeight="1" x14ac:dyDescent="0.25">
      <c r="A142" s="6" t="s">
        <v>498</v>
      </c>
      <c r="B142" s="15" t="s">
        <v>989</v>
      </c>
      <c r="C142" s="11">
        <f t="shared" si="24"/>
        <v>15914167.26</v>
      </c>
      <c r="D142" s="11"/>
      <c r="E142" s="11"/>
      <c r="F142" s="11"/>
      <c r="G142" s="11">
        <v>6947323.71</v>
      </c>
      <c r="H142" s="11">
        <v>4565987.25</v>
      </c>
      <c r="I142" s="11">
        <v>1790846.7</v>
      </c>
      <c r="J142" s="11">
        <v>2610009.6</v>
      </c>
      <c r="K142" s="11"/>
      <c r="L142" s="8"/>
      <c r="M142" s="11"/>
      <c r="N142" s="12"/>
      <c r="O142" s="11"/>
      <c r="P142" s="11"/>
      <c r="Q142" s="11"/>
      <c r="R142" s="11"/>
      <c r="S142" s="11"/>
    </row>
    <row r="143" spans="1:19" s="7" customFormat="1" x14ac:dyDescent="0.25">
      <c r="A143" s="6" t="s">
        <v>499</v>
      </c>
      <c r="B143" s="15" t="s">
        <v>993</v>
      </c>
      <c r="C143" s="11">
        <f t="shared" si="24"/>
        <v>20839075.829999998</v>
      </c>
      <c r="D143" s="11"/>
      <c r="E143" s="11"/>
      <c r="F143" s="11"/>
      <c r="G143" s="11"/>
      <c r="H143" s="11"/>
      <c r="I143" s="11"/>
      <c r="J143" s="11"/>
      <c r="K143" s="11"/>
      <c r="L143" s="8"/>
      <c r="M143" s="11"/>
      <c r="N143" s="12" t="s">
        <v>78</v>
      </c>
      <c r="O143" s="11">
        <v>20839075.829999998</v>
      </c>
      <c r="P143" s="11"/>
      <c r="Q143" s="11"/>
      <c r="R143" s="11"/>
      <c r="S143" s="11"/>
    </row>
    <row r="144" spans="1:19" ht="15" customHeight="1" x14ac:dyDescent="0.25">
      <c r="A144" s="6" t="s">
        <v>500</v>
      </c>
      <c r="B144" s="15" t="s">
        <v>955</v>
      </c>
      <c r="C144" s="11">
        <f t="shared" si="24"/>
        <v>15435265.890000001</v>
      </c>
      <c r="D144" s="11"/>
      <c r="E144" s="11"/>
      <c r="F144" s="11"/>
      <c r="G144" s="11">
        <v>6738259.5</v>
      </c>
      <c r="H144" s="20">
        <v>4428584.05</v>
      </c>
      <c r="I144" s="20">
        <v>1736955.16</v>
      </c>
      <c r="J144" s="20">
        <v>2531467.1800000002</v>
      </c>
      <c r="K144" s="11"/>
      <c r="L144" s="12"/>
      <c r="M144" s="11"/>
      <c r="N144" s="12"/>
      <c r="O144" s="11"/>
      <c r="P144" s="11"/>
      <c r="Q144" s="16"/>
      <c r="R144" s="11"/>
      <c r="S144" s="11"/>
    </row>
    <row r="145" spans="1:19" ht="15" customHeight="1" x14ac:dyDescent="0.25">
      <c r="A145" s="6" t="s">
        <v>501</v>
      </c>
      <c r="B145" s="15" t="s">
        <v>1200</v>
      </c>
      <c r="C145" s="11">
        <f t="shared" si="24"/>
        <v>7665756.6900000004</v>
      </c>
      <c r="D145" s="33"/>
      <c r="E145" s="33">
        <f>ROUNDUP(SUM(F145+G145+H145+I145+J145+K145+M145+O145+P145+Q145+R145+S145)*0.04,2)</f>
        <v>294836.8</v>
      </c>
      <c r="F145" s="11"/>
      <c r="G145" s="11">
        <v>4334127.91</v>
      </c>
      <c r="H145" s="11"/>
      <c r="I145" s="11">
        <v>1168092.42</v>
      </c>
      <c r="J145" s="11">
        <v>1868699.56</v>
      </c>
      <c r="K145" s="11"/>
      <c r="L145" s="12"/>
      <c r="M145" s="11"/>
      <c r="N145" s="12"/>
      <c r="O145" s="11"/>
      <c r="P145" s="11"/>
      <c r="Q145" s="11"/>
      <c r="R145" s="11"/>
      <c r="S145" s="11"/>
    </row>
    <row r="146" spans="1:19" s="7" customFormat="1" x14ac:dyDescent="0.25">
      <c r="A146" s="6" t="s">
        <v>502</v>
      </c>
      <c r="B146" s="15" t="s">
        <v>1199</v>
      </c>
      <c r="C146" s="11">
        <f t="shared" si="24"/>
        <v>17521643.140000001</v>
      </c>
      <c r="D146" s="33"/>
      <c r="E146" s="33">
        <f>ROUNDUP(SUM(F146+G146+H146+I146+J146+K146+M146+O146+P146+Q146+R146+S146)*0.04,2)</f>
        <v>673909.36</v>
      </c>
      <c r="F146" s="11"/>
      <c r="G146" s="11"/>
      <c r="H146" s="11">
        <v>3736247.48</v>
      </c>
      <c r="I146" s="11">
        <v>1847426.79</v>
      </c>
      <c r="J146" s="11">
        <v>2853809.5</v>
      </c>
      <c r="K146" s="11"/>
      <c r="L146" s="12"/>
      <c r="M146" s="11"/>
      <c r="N146" s="12" t="s">
        <v>135</v>
      </c>
      <c r="O146" s="11">
        <v>8410250.0099999998</v>
      </c>
      <c r="P146" s="11"/>
      <c r="Q146" s="11"/>
      <c r="R146" s="11"/>
      <c r="S146" s="11"/>
    </row>
    <row r="147" spans="1:19" s="7" customFormat="1" x14ac:dyDescent="0.25">
      <c r="A147" s="6" t="s">
        <v>503</v>
      </c>
      <c r="B147" s="15" t="s">
        <v>390</v>
      </c>
      <c r="C147" s="11">
        <f t="shared" si="24"/>
        <v>4189823.31</v>
      </c>
      <c r="D147" s="11">
        <f>ROUNDUP(SUM(K147+M147)*0.0214,2)</f>
        <v>84475.43</v>
      </c>
      <c r="E147" s="11">
        <f>ROUNDUP(SUM(F147+G147+H147+I147+J147+K147+M147+O147+P147+Q147+R147+S147)*0.04,2)</f>
        <v>157898</v>
      </c>
      <c r="F147" s="11"/>
      <c r="G147" s="11"/>
      <c r="H147" s="11"/>
      <c r="I147" s="11"/>
      <c r="J147" s="11"/>
      <c r="K147" s="11">
        <v>3947449.8800000004</v>
      </c>
      <c r="L147" s="12"/>
      <c r="M147" s="11"/>
      <c r="N147" s="12"/>
      <c r="O147" s="11"/>
      <c r="P147" s="11"/>
      <c r="Q147" s="16"/>
      <c r="R147" s="11"/>
      <c r="S147" s="11"/>
    </row>
    <row r="148" spans="1:19" ht="15" customHeight="1" x14ac:dyDescent="0.25">
      <c r="A148" s="6" t="s">
        <v>504</v>
      </c>
      <c r="B148" s="15" t="s">
        <v>392</v>
      </c>
      <c r="C148" s="11">
        <f t="shared" si="24"/>
        <v>25250124.09</v>
      </c>
      <c r="D148" s="11"/>
      <c r="E148" s="11">
        <f>ROUNDUP(SUM(F148+G148+H148+I148+J148+K148+M148+O148+P148+Q148+R148+S148)*0.04,2)</f>
        <v>971158.62</v>
      </c>
      <c r="F148" s="11">
        <v>3968737.63</v>
      </c>
      <c r="G148" s="11">
        <v>10404135.52</v>
      </c>
      <c r="H148" s="11">
        <v>7102069.8899999997</v>
      </c>
      <c r="I148" s="11">
        <v>2804022.43</v>
      </c>
      <c r="J148" s="11"/>
      <c r="K148" s="11"/>
      <c r="L148" s="12"/>
      <c r="M148" s="11"/>
      <c r="N148" s="12"/>
      <c r="O148" s="11"/>
      <c r="P148" s="11"/>
      <c r="Q148" s="16"/>
      <c r="R148" s="11"/>
      <c r="S148" s="11"/>
    </row>
    <row r="149" spans="1:19" ht="15" customHeight="1" x14ac:dyDescent="0.25">
      <c r="A149" s="6" t="s">
        <v>505</v>
      </c>
      <c r="B149" s="15" t="s">
        <v>902</v>
      </c>
      <c r="C149" s="11">
        <f t="shared" si="24"/>
        <v>8940178.9000000004</v>
      </c>
      <c r="D149" s="11"/>
      <c r="E149" s="11"/>
      <c r="F149" s="11"/>
      <c r="G149" s="11"/>
      <c r="H149" s="11">
        <v>4552409.4000000004</v>
      </c>
      <c r="I149" s="11">
        <v>1785521.27</v>
      </c>
      <c r="J149" s="11">
        <v>2602248.23</v>
      </c>
      <c r="K149" s="11"/>
      <c r="L149" s="12"/>
      <c r="M149" s="11"/>
      <c r="N149" s="12"/>
      <c r="O149" s="11"/>
      <c r="P149" s="11"/>
      <c r="Q149" s="16"/>
      <c r="R149" s="11"/>
      <c r="S149" s="11"/>
    </row>
    <row r="150" spans="1:19" ht="15" customHeight="1" x14ac:dyDescent="0.25">
      <c r="A150" s="6" t="s">
        <v>506</v>
      </c>
      <c r="B150" s="15" t="s">
        <v>393</v>
      </c>
      <c r="C150" s="11">
        <f t="shared" si="24"/>
        <v>58702559.75</v>
      </c>
      <c r="D150" s="11"/>
      <c r="E150" s="11">
        <f>ROUNDUP(SUM(F150+G150+H150+I150+J150+K150+M150+O150+P150+Q150+R150+S150)*0.04,2)</f>
        <v>2257790.7599999998</v>
      </c>
      <c r="F150" s="11">
        <v>7787797.5099999998</v>
      </c>
      <c r="G150" s="11">
        <v>20415887.41</v>
      </c>
      <c r="H150" s="11">
        <v>13936290.9</v>
      </c>
      <c r="I150" s="11">
        <v>5502293.4100000001</v>
      </c>
      <c r="J150" s="11">
        <v>8802499.7599999998</v>
      </c>
      <c r="K150" s="11"/>
      <c r="L150" s="12"/>
      <c r="M150" s="11"/>
      <c r="N150" s="12"/>
      <c r="O150" s="11"/>
      <c r="P150" s="11"/>
      <c r="Q150" s="16"/>
      <c r="R150" s="11"/>
      <c r="S150" s="11"/>
    </row>
    <row r="151" spans="1:19" ht="15" customHeight="1" x14ac:dyDescent="0.25">
      <c r="A151" s="6" t="s">
        <v>507</v>
      </c>
      <c r="B151" s="15" t="s">
        <v>1198</v>
      </c>
      <c r="C151" s="11">
        <f t="shared" si="24"/>
        <v>13422999.02</v>
      </c>
      <c r="D151" s="33"/>
      <c r="E151" s="33">
        <f>ROUNDUP(SUM(F151+G151+H151+I151+J151+K151+M151+O151+P151+Q151+R151+S151)*0.04,2)</f>
        <v>516269.2</v>
      </c>
      <c r="F151" s="11"/>
      <c r="G151" s="11"/>
      <c r="H151" s="11">
        <v>12906729.82</v>
      </c>
      <c r="I151" s="11"/>
      <c r="J151" s="11"/>
      <c r="K151" s="11"/>
      <c r="L151" s="12"/>
      <c r="M151" s="11"/>
      <c r="N151" s="12"/>
      <c r="O151" s="11"/>
      <c r="P151" s="11"/>
      <c r="Q151" s="11"/>
      <c r="R151" s="11"/>
      <c r="S151" s="11"/>
    </row>
    <row r="152" spans="1:19" ht="15" customHeight="1" x14ac:dyDescent="0.25">
      <c r="A152" s="6" t="s">
        <v>508</v>
      </c>
      <c r="B152" s="15" t="s">
        <v>956</v>
      </c>
      <c r="C152" s="11">
        <f t="shared" si="24"/>
        <v>2336172.5299999998</v>
      </c>
      <c r="D152" s="11"/>
      <c r="E152" s="11"/>
      <c r="F152" s="11"/>
      <c r="G152" s="11"/>
      <c r="H152" s="11"/>
      <c r="I152" s="11"/>
      <c r="J152" s="11">
        <v>2336172.5299999998</v>
      </c>
      <c r="K152" s="11"/>
      <c r="L152" s="12"/>
      <c r="M152" s="11"/>
      <c r="N152" s="12"/>
      <c r="O152" s="11"/>
      <c r="P152" s="11"/>
      <c r="Q152" s="16"/>
      <c r="R152" s="11"/>
      <c r="S152" s="11"/>
    </row>
    <row r="153" spans="1:19" ht="15" customHeight="1" x14ac:dyDescent="0.25">
      <c r="A153" s="6" t="s">
        <v>509</v>
      </c>
      <c r="B153" s="15" t="s">
        <v>1197</v>
      </c>
      <c r="C153" s="11">
        <f t="shared" si="24"/>
        <v>24121274.18</v>
      </c>
      <c r="D153" s="33"/>
      <c r="E153" s="33">
        <f>ROUNDUP(SUM(F153+G153+H153+I153+J153+K153+M153+O153+P153+Q153+R153+S153)*0.04,2)</f>
        <v>927741.32000000007</v>
      </c>
      <c r="F153" s="11"/>
      <c r="G153" s="11"/>
      <c r="H153" s="11">
        <v>16628362.220000001</v>
      </c>
      <c r="I153" s="11">
        <v>6565170.6399999997</v>
      </c>
      <c r="J153" s="11"/>
      <c r="K153" s="11"/>
      <c r="L153" s="12"/>
      <c r="M153" s="11"/>
      <c r="N153" s="12"/>
      <c r="O153" s="11"/>
      <c r="P153" s="11"/>
      <c r="Q153" s="11"/>
      <c r="R153" s="11"/>
      <c r="S153" s="11"/>
    </row>
    <row r="154" spans="1:19" ht="15" customHeight="1" x14ac:dyDescent="0.25">
      <c r="A154" s="6" t="s">
        <v>510</v>
      </c>
      <c r="B154" s="15" t="s">
        <v>395</v>
      </c>
      <c r="C154" s="11">
        <f t="shared" si="24"/>
        <v>32013158.670000002</v>
      </c>
      <c r="D154" s="11"/>
      <c r="E154" s="11">
        <v>738191.23</v>
      </c>
      <c r="F154" s="11"/>
      <c r="G154" s="11"/>
      <c r="H154" s="11"/>
      <c r="I154" s="11"/>
      <c r="J154" s="11"/>
      <c r="K154" s="11"/>
      <c r="L154" s="12"/>
      <c r="M154" s="11"/>
      <c r="N154" s="12" t="s">
        <v>184</v>
      </c>
      <c r="O154" s="11">
        <v>31274967.440000001</v>
      </c>
      <c r="P154" s="11"/>
      <c r="Q154" s="16"/>
      <c r="R154" s="11"/>
      <c r="S154" s="11"/>
    </row>
    <row r="155" spans="1:19" ht="15" customHeight="1" x14ac:dyDescent="0.25">
      <c r="A155" s="6"/>
      <c r="B155" s="15" t="s">
        <v>1267</v>
      </c>
      <c r="C155" s="11">
        <f t="shared" ref="C155" si="26">ROUND(D155+E155+F155+G155+H155+I155+J155+K155+M155+O155+P155+Q155+R155+S155,2)</f>
        <v>1543054470.96</v>
      </c>
      <c r="D155" s="11">
        <f t="shared" ref="D155:S155" si="27">SUM(D66:D154)</f>
        <v>3409952.79</v>
      </c>
      <c r="E155" s="11">
        <f t="shared" si="27"/>
        <v>50626345.030000009</v>
      </c>
      <c r="F155" s="11">
        <f t="shared" si="27"/>
        <v>19094914.969999999</v>
      </c>
      <c r="G155" s="11">
        <f t="shared" si="27"/>
        <v>236625566.44000003</v>
      </c>
      <c r="H155" s="11">
        <f t="shared" si="27"/>
        <v>334505785.67999995</v>
      </c>
      <c r="I155" s="11">
        <f t="shared" si="27"/>
        <v>114030057.28000002</v>
      </c>
      <c r="J155" s="11">
        <f t="shared" si="27"/>
        <v>140035275.45000002</v>
      </c>
      <c r="K155" s="11">
        <f t="shared" si="27"/>
        <v>133734762.94999999</v>
      </c>
      <c r="L155" s="12">
        <f t="shared" si="27"/>
        <v>3</v>
      </c>
      <c r="M155" s="11">
        <f t="shared" si="27"/>
        <v>13684114.140000001</v>
      </c>
      <c r="N155" s="11" t="s">
        <v>65</v>
      </c>
      <c r="O155" s="11">
        <f t="shared" si="27"/>
        <v>415523094.23999989</v>
      </c>
      <c r="P155" s="11">
        <f t="shared" si="27"/>
        <v>0</v>
      </c>
      <c r="Q155" s="11">
        <f t="shared" si="27"/>
        <v>51683373.330000006</v>
      </c>
      <c r="R155" s="11">
        <f t="shared" si="27"/>
        <v>27791719.300000001</v>
      </c>
      <c r="S155" s="11">
        <f t="shared" si="27"/>
        <v>2309509.36</v>
      </c>
    </row>
    <row r="156" spans="1:19" ht="15" customHeight="1" x14ac:dyDescent="0.25">
      <c r="A156" s="6"/>
      <c r="B156" s="6" t="s">
        <v>25</v>
      </c>
      <c r="C156" s="11"/>
      <c r="D156" s="11"/>
      <c r="E156" s="13"/>
      <c r="F156" s="13"/>
      <c r="G156" s="13"/>
      <c r="H156" s="13"/>
      <c r="I156" s="13"/>
      <c r="J156" s="13"/>
      <c r="K156" s="13"/>
      <c r="L156" s="14"/>
      <c r="M156" s="13"/>
      <c r="N156" s="13"/>
      <c r="O156" s="13"/>
      <c r="P156" s="13"/>
      <c r="Q156" s="16"/>
      <c r="R156" s="13"/>
      <c r="S156" s="13"/>
    </row>
    <row r="157" spans="1:19" ht="15" customHeight="1" x14ac:dyDescent="0.25">
      <c r="A157" s="6" t="s">
        <v>511</v>
      </c>
      <c r="B157" s="15" t="s">
        <v>1329</v>
      </c>
      <c r="C157" s="11">
        <f t="shared" ref="C157:C163" si="28">ROUND(D157+E157+F157+G157+H157+I157+J157+K157+M157+O157+P157+Q157+R157+S157,2)</f>
        <v>3011415.7</v>
      </c>
      <c r="D157" s="11"/>
      <c r="E157" s="11">
        <f t="shared" ref="E157:E163" si="29">ROUNDUP(SUM(F157+G157+H157+I157+J157+K157+M157+O157+P157+Q157+R157+S157)*0.04,2)</f>
        <v>115823.68999999999</v>
      </c>
      <c r="F157" s="11"/>
      <c r="G157" s="11"/>
      <c r="H157" s="11">
        <v>2075964.58</v>
      </c>
      <c r="I157" s="11">
        <v>819627.43</v>
      </c>
      <c r="J157" s="11"/>
      <c r="K157" s="11"/>
      <c r="L157" s="12"/>
      <c r="M157" s="11"/>
      <c r="N157" s="12"/>
      <c r="O157" s="11"/>
      <c r="P157" s="11"/>
      <c r="Q157" s="16"/>
      <c r="R157" s="11"/>
      <c r="S157" s="11"/>
    </row>
    <row r="158" spans="1:19" ht="15" customHeight="1" x14ac:dyDescent="0.25">
      <c r="A158" s="6" t="s">
        <v>512</v>
      </c>
      <c r="B158" s="15" t="s">
        <v>1330</v>
      </c>
      <c r="C158" s="11">
        <f t="shared" si="28"/>
        <v>4343186.92</v>
      </c>
      <c r="D158" s="11"/>
      <c r="E158" s="11">
        <f t="shared" si="29"/>
        <v>167045.66</v>
      </c>
      <c r="F158" s="11">
        <v>1194537.81</v>
      </c>
      <c r="G158" s="11"/>
      <c r="H158" s="11">
        <v>2137629.59</v>
      </c>
      <c r="I158" s="11">
        <v>843973.86</v>
      </c>
      <c r="J158" s="11"/>
      <c r="K158" s="11"/>
      <c r="L158" s="12"/>
      <c r="M158" s="11"/>
      <c r="N158" s="12"/>
      <c r="O158" s="11"/>
      <c r="P158" s="11"/>
      <c r="Q158" s="16"/>
      <c r="R158" s="11"/>
      <c r="S158" s="11"/>
    </row>
    <row r="159" spans="1:19" ht="15" customHeight="1" x14ac:dyDescent="0.25">
      <c r="A159" s="6" t="s">
        <v>513</v>
      </c>
      <c r="B159" s="15" t="s">
        <v>1331</v>
      </c>
      <c r="C159" s="11">
        <f t="shared" si="28"/>
        <v>15592873.689999999</v>
      </c>
      <c r="D159" s="11"/>
      <c r="E159" s="11">
        <f t="shared" si="29"/>
        <v>599725.92000000004</v>
      </c>
      <c r="F159" s="11"/>
      <c r="G159" s="11"/>
      <c r="H159" s="11"/>
      <c r="I159" s="11"/>
      <c r="J159" s="11"/>
      <c r="K159" s="11"/>
      <c r="L159" s="12"/>
      <c r="M159" s="11"/>
      <c r="N159" s="12" t="s">
        <v>184</v>
      </c>
      <c r="O159" s="11">
        <v>14993147.77</v>
      </c>
      <c r="P159" s="11"/>
      <c r="Q159" s="16"/>
      <c r="R159" s="11"/>
      <c r="S159" s="11"/>
    </row>
    <row r="160" spans="1:19" ht="15" customHeight="1" x14ac:dyDescent="0.25">
      <c r="A160" s="6" t="s">
        <v>514</v>
      </c>
      <c r="B160" s="15" t="s">
        <v>1340</v>
      </c>
      <c r="C160" s="11">
        <f t="shared" si="28"/>
        <v>23716682.079999998</v>
      </c>
      <c r="D160" s="11"/>
      <c r="E160" s="11">
        <f t="shared" si="29"/>
        <v>912180.08</v>
      </c>
      <c r="F160" s="11"/>
      <c r="G160" s="11"/>
      <c r="H160" s="11"/>
      <c r="I160" s="11"/>
      <c r="J160" s="11"/>
      <c r="K160" s="11"/>
      <c r="L160" s="12"/>
      <c r="M160" s="11"/>
      <c r="N160" s="11" t="s">
        <v>135</v>
      </c>
      <c r="O160" s="11">
        <v>22804502</v>
      </c>
      <c r="P160" s="11"/>
      <c r="Q160" s="16"/>
      <c r="R160" s="11"/>
      <c r="S160" s="11"/>
    </row>
    <row r="161" spans="1:19" ht="15" customHeight="1" x14ac:dyDescent="0.25">
      <c r="A161" s="6" t="s">
        <v>515</v>
      </c>
      <c r="B161" s="15" t="s">
        <v>1341</v>
      </c>
      <c r="C161" s="11">
        <f t="shared" si="28"/>
        <v>4597107.3</v>
      </c>
      <c r="D161" s="11"/>
      <c r="E161" s="11">
        <f t="shared" si="29"/>
        <v>176811.82</v>
      </c>
      <c r="F161" s="11"/>
      <c r="G161" s="11"/>
      <c r="H161" s="11"/>
      <c r="I161" s="11"/>
      <c r="J161" s="11">
        <v>4420295.4800000004</v>
      </c>
      <c r="K161" s="11"/>
      <c r="L161" s="12"/>
      <c r="M161" s="11"/>
      <c r="N161" s="12"/>
      <c r="O161" s="16"/>
      <c r="P161" s="11"/>
      <c r="Q161" s="16"/>
      <c r="R161" s="11"/>
      <c r="S161" s="11"/>
    </row>
    <row r="162" spans="1:19" ht="15" customHeight="1" x14ac:dyDescent="0.25">
      <c r="A162" s="6" t="s">
        <v>516</v>
      </c>
      <c r="B162" s="15" t="s">
        <v>1342</v>
      </c>
      <c r="C162" s="11">
        <f t="shared" si="28"/>
        <v>4639755.7300000004</v>
      </c>
      <c r="D162" s="11"/>
      <c r="E162" s="11">
        <f t="shared" si="29"/>
        <v>178452.15000000002</v>
      </c>
      <c r="F162" s="11"/>
      <c r="G162" s="11"/>
      <c r="H162" s="11"/>
      <c r="I162" s="11"/>
      <c r="J162" s="11">
        <v>4461303.58</v>
      </c>
      <c r="K162" s="11"/>
      <c r="L162" s="12"/>
      <c r="M162" s="11"/>
      <c r="N162" s="12"/>
      <c r="O162" s="11"/>
      <c r="P162" s="11"/>
      <c r="Q162" s="16"/>
      <c r="R162" s="11"/>
      <c r="S162" s="11"/>
    </row>
    <row r="163" spans="1:19" ht="15" customHeight="1" x14ac:dyDescent="0.25">
      <c r="A163" s="6" t="s">
        <v>517</v>
      </c>
      <c r="B163" s="15" t="s">
        <v>1353</v>
      </c>
      <c r="C163" s="11">
        <f t="shared" si="28"/>
        <v>9025215.1099999994</v>
      </c>
      <c r="D163" s="11"/>
      <c r="E163" s="11">
        <f t="shared" si="29"/>
        <v>347123.66000000003</v>
      </c>
      <c r="F163" s="11"/>
      <c r="G163" s="11"/>
      <c r="H163" s="11"/>
      <c r="I163" s="11"/>
      <c r="J163" s="11"/>
      <c r="K163" s="11"/>
      <c r="L163" s="12"/>
      <c r="M163" s="11"/>
      <c r="N163" s="12" t="s">
        <v>184</v>
      </c>
      <c r="O163" s="11">
        <v>8678091.4499999993</v>
      </c>
      <c r="P163" s="11"/>
      <c r="Q163" s="16"/>
      <c r="R163" s="11"/>
      <c r="S163" s="11"/>
    </row>
    <row r="164" spans="1:19" ht="15" customHeight="1" x14ac:dyDescent="0.25">
      <c r="A164" s="6"/>
      <c r="B164" s="15" t="s">
        <v>480</v>
      </c>
      <c r="C164" s="11">
        <f>ROUND(D164+E164+F164+G164+H164+I164+J164+K164+M164+O164+P164+Q164+R164+S164,2)</f>
        <v>64926236.530000001</v>
      </c>
      <c r="D164" s="11">
        <f t="shared" ref="D164" si="30">SUM(D157:D163)</f>
        <v>0</v>
      </c>
      <c r="E164" s="11">
        <f t="shared" ref="E164:S164" si="31">SUM(E157:E163)</f>
        <v>2497162.9800000004</v>
      </c>
      <c r="F164" s="11">
        <f t="shared" si="31"/>
        <v>1194537.81</v>
      </c>
      <c r="G164" s="11">
        <f t="shared" si="31"/>
        <v>0</v>
      </c>
      <c r="H164" s="11">
        <f t="shared" si="31"/>
        <v>4213594.17</v>
      </c>
      <c r="I164" s="11">
        <f t="shared" si="31"/>
        <v>1663601.29</v>
      </c>
      <c r="J164" s="11">
        <f t="shared" si="31"/>
        <v>8881599.0600000005</v>
      </c>
      <c r="K164" s="11">
        <f t="shared" si="31"/>
        <v>0</v>
      </c>
      <c r="L164" s="12">
        <f t="shared" si="31"/>
        <v>0</v>
      </c>
      <c r="M164" s="11">
        <f t="shared" si="31"/>
        <v>0</v>
      </c>
      <c r="N164" s="11" t="s">
        <v>65</v>
      </c>
      <c r="O164" s="11">
        <f t="shared" si="31"/>
        <v>46475741.219999999</v>
      </c>
      <c r="P164" s="11">
        <f t="shared" si="31"/>
        <v>0</v>
      </c>
      <c r="Q164" s="11">
        <f t="shared" si="31"/>
        <v>0</v>
      </c>
      <c r="R164" s="11">
        <f t="shared" si="31"/>
        <v>0</v>
      </c>
      <c r="S164" s="11">
        <f t="shared" si="31"/>
        <v>0</v>
      </c>
    </row>
    <row r="165" spans="1:19" ht="15" customHeight="1" x14ac:dyDescent="0.25">
      <c r="A165" s="6"/>
      <c r="B165" s="6" t="s">
        <v>26</v>
      </c>
      <c r="C165" s="11"/>
      <c r="D165" s="13"/>
      <c r="E165" s="13"/>
      <c r="F165" s="13"/>
      <c r="G165" s="13"/>
      <c r="H165" s="13"/>
      <c r="I165" s="13"/>
      <c r="J165" s="13"/>
      <c r="K165" s="13"/>
      <c r="L165" s="14"/>
      <c r="M165" s="13"/>
      <c r="N165" s="13"/>
      <c r="O165" s="13"/>
      <c r="P165" s="13"/>
      <c r="Q165" s="16"/>
      <c r="R165" s="13"/>
      <c r="S165" s="13"/>
    </row>
    <row r="166" spans="1:19" ht="15" customHeight="1" x14ac:dyDescent="0.25">
      <c r="A166" s="6" t="s">
        <v>518</v>
      </c>
      <c r="B166" s="15" t="s">
        <v>47</v>
      </c>
      <c r="C166" s="11">
        <f t="shared" ref="C166:C222" si="32">ROUND(D166+E166+F166+G166+H166+I166+J166+K166+M166+O166+P166+Q166+R166+S166,2)</f>
        <v>5891370.9199999999</v>
      </c>
      <c r="D166" s="11"/>
      <c r="E166" s="11">
        <f t="shared" ref="E166:E220" si="33">ROUNDUP(SUM(F166+G166+H166+I166+J166+K166+M166+O166+P166+Q166+R166+S166)*0.04,2)</f>
        <v>226591.19</v>
      </c>
      <c r="F166" s="11"/>
      <c r="G166" s="11"/>
      <c r="H166" s="11"/>
      <c r="I166" s="11"/>
      <c r="J166" s="18">
        <v>5664779.7300000004</v>
      </c>
      <c r="K166" s="11"/>
      <c r="L166" s="12"/>
      <c r="M166" s="11"/>
      <c r="N166" s="12"/>
      <c r="O166" s="11"/>
      <c r="P166" s="11"/>
      <c r="Q166" s="16"/>
      <c r="R166" s="11"/>
      <c r="S166" s="11"/>
    </row>
    <row r="167" spans="1:19" ht="15" customHeight="1" x14ac:dyDescent="0.25">
      <c r="A167" s="6" t="s">
        <v>519</v>
      </c>
      <c r="B167" s="15" t="s">
        <v>1004</v>
      </c>
      <c r="C167" s="11">
        <f t="shared" si="32"/>
        <v>4658984.7300000004</v>
      </c>
      <c r="D167" s="11">
        <f t="shared" ref="D167:D173" si="34">ROUNDUP(SUM(K167+M167)*0.0214,2)</f>
        <v>97613.349999999991</v>
      </c>
      <c r="E167" s="11"/>
      <c r="F167" s="11"/>
      <c r="G167" s="11"/>
      <c r="H167" s="11"/>
      <c r="I167" s="11"/>
      <c r="J167" s="18"/>
      <c r="K167" s="11"/>
      <c r="L167" s="12">
        <v>1</v>
      </c>
      <c r="M167" s="11">
        <v>4561371.38</v>
      </c>
      <c r="N167" s="12"/>
      <c r="O167" s="11"/>
      <c r="P167" s="11"/>
      <c r="Q167" s="16"/>
      <c r="R167" s="11"/>
      <c r="S167" s="11"/>
    </row>
    <row r="168" spans="1:19" ht="15" customHeight="1" x14ac:dyDescent="0.25">
      <c r="A168" s="6" t="s">
        <v>520</v>
      </c>
      <c r="B168" s="15" t="s">
        <v>49</v>
      </c>
      <c r="C168" s="11">
        <f t="shared" si="32"/>
        <v>9266489.6899999995</v>
      </c>
      <c r="D168" s="11">
        <v>234834.59</v>
      </c>
      <c r="E168" s="11">
        <v>197924.39</v>
      </c>
      <c r="F168" s="11"/>
      <c r="G168" s="11"/>
      <c r="H168" s="11"/>
      <c r="I168" s="11"/>
      <c r="J168" s="11"/>
      <c r="K168" s="11"/>
      <c r="L168" s="12">
        <v>2</v>
      </c>
      <c r="M168" s="21">
        <v>8833730.7100000009</v>
      </c>
      <c r="N168" s="12"/>
      <c r="O168" s="11"/>
      <c r="P168" s="11"/>
      <c r="Q168" s="16"/>
      <c r="R168" s="11"/>
      <c r="S168" s="11"/>
    </row>
    <row r="169" spans="1:19" ht="15" customHeight="1" x14ac:dyDescent="0.25">
      <c r="A169" s="6" t="s">
        <v>521</v>
      </c>
      <c r="B169" s="15" t="s">
        <v>997</v>
      </c>
      <c r="C169" s="11">
        <f t="shared" si="32"/>
        <v>13976954.189999999</v>
      </c>
      <c r="D169" s="11">
        <f t="shared" si="34"/>
        <v>292840.05</v>
      </c>
      <c r="E169" s="11"/>
      <c r="F169" s="11"/>
      <c r="G169" s="11"/>
      <c r="H169" s="11"/>
      <c r="I169" s="11"/>
      <c r="J169" s="11"/>
      <c r="K169" s="11"/>
      <c r="L169" s="12">
        <v>3</v>
      </c>
      <c r="M169" s="21">
        <v>13684114.140000001</v>
      </c>
      <c r="N169" s="12"/>
      <c r="O169" s="11"/>
      <c r="P169" s="11"/>
      <c r="Q169" s="16"/>
      <c r="R169" s="11"/>
      <c r="S169" s="11"/>
    </row>
    <row r="170" spans="1:19" ht="15" customHeight="1" x14ac:dyDescent="0.25">
      <c r="A170" s="6" t="s">
        <v>522</v>
      </c>
      <c r="B170" s="15" t="s">
        <v>999</v>
      </c>
      <c r="C170" s="11">
        <f t="shared" si="32"/>
        <v>13976954.189999999</v>
      </c>
      <c r="D170" s="11">
        <f t="shared" si="34"/>
        <v>292840.05</v>
      </c>
      <c r="E170" s="11"/>
      <c r="F170" s="11"/>
      <c r="G170" s="11"/>
      <c r="H170" s="11"/>
      <c r="I170" s="11"/>
      <c r="J170" s="11"/>
      <c r="K170" s="11"/>
      <c r="L170" s="12">
        <v>3</v>
      </c>
      <c r="M170" s="21">
        <v>13684114.140000001</v>
      </c>
      <c r="N170" s="12"/>
      <c r="O170" s="11"/>
      <c r="P170" s="11"/>
      <c r="Q170" s="16"/>
      <c r="R170" s="11"/>
      <c r="S170" s="11"/>
    </row>
    <row r="171" spans="1:19" ht="15" customHeight="1" x14ac:dyDescent="0.25">
      <c r="A171" s="6" t="s">
        <v>523</v>
      </c>
      <c r="B171" s="15" t="s">
        <v>1000</v>
      </c>
      <c r="C171" s="11">
        <f t="shared" si="32"/>
        <v>13976954.189999999</v>
      </c>
      <c r="D171" s="11">
        <f t="shared" si="34"/>
        <v>292840.05</v>
      </c>
      <c r="E171" s="11"/>
      <c r="F171" s="11"/>
      <c r="G171" s="11"/>
      <c r="H171" s="11"/>
      <c r="I171" s="11"/>
      <c r="J171" s="11"/>
      <c r="K171" s="11"/>
      <c r="L171" s="12">
        <v>3</v>
      </c>
      <c r="M171" s="21">
        <v>13684114.140000001</v>
      </c>
      <c r="N171" s="12"/>
      <c r="O171" s="11"/>
      <c r="P171" s="11"/>
      <c r="Q171" s="16"/>
      <c r="R171" s="11"/>
      <c r="S171" s="11"/>
    </row>
    <row r="172" spans="1:19" ht="15" customHeight="1" x14ac:dyDescent="0.25">
      <c r="A172" s="6" t="s">
        <v>524</v>
      </c>
      <c r="B172" s="15" t="s">
        <v>1028</v>
      </c>
      <c r="C172" s="11">
        <f t="shared" si="32"/>
        <v>9317969.4600000009</v>
      </c>
      <c r="D172" s="11">
        <f>ROUNDUP(SUM(K172+M172)*0.0214,2)</f>
        <v>195226.7</v>
      </c>
      <c r="E172" s="11"/>
      <c r="F172" s="11"/>
      <c r="G172" s="11"/>
      <c r="H172" s="11"/>
      <c r="I172" s="11"/>
      <c r="J172" s="11"/>
      <c r="K172" s="11"/>
      <c r="L172" s="12">
        <v>2</v>
      </c>
      <c r="M172" s="21">
        <v>9122742.7599999998</v>
      </c>
      <c r="N172" s="12"/>
      <c r="O172" s="11"/>
      <c r="P172" s="11"/>
      <c r="Q172" s="16"/>
      <c r="R172" s="11"/>
      <c r="S172" s="11"/>
    </row>
    <row r="173" spans="1:19" ht="15" customHeight="1" x14ac:dyDescent="0.25">
      <c r="A173" s="6" t="s">
        <v>525</v>
      </c>
      <c r="B173" s="15" t="s">
        <v>1001</v>
      </c>
      <c r="C173" s="11">
        <f t="shared" si="32"/>
        <v>13976954.189999999</v>
      </c>
      <c r="D173" s="11">
        <f t="shared" si="34"/>
        <v>292840.05</v>
      </c>
      <c r="E173" s="11"/>
      <c r="F173" s="11"/>
      <c r="G173" s="11"/>
      <c r="H173" s="11"/>
      <c r="I173" s="11"/>
      <c r="J173" s="11"/>
      <c r="K173" s="11"/>
      <c r="L173" s="12">
        <v>3</v>
      </c>
      <c r="M173" s="21">
        <v>13684114.140000001</v>
      </c>
      <c r="N173" s="12"/>
      <c r="O173" s="11"/>
      <c r="P173" s="11"/>
      <c r="Q173" s="16"/>
      <c r="R173" s="11"/>
      <c r="S173" s="11"/>
    </row>
    <row r="174" spans="1:19" ht="15.75" customHeight="1" x14ac:dyDescent="0.25">
      <c r="A174" s="6" t="s">
        <v>526</v>
      </c>
      <c r="B174" s="15" t="s">
        <v>53</v>
      </c>
      <c r="C174" s="11">
        <f t="shared" si="32"/>
        <v>9254594.0299999993</v>
      </c>
      <c r="D174" s="11"/>
      <c r="E174" s="11">
        <f t="shared" si="33"/>
        <v>355945.93</v>
      </c>
      <c r="F174" s="11"/>
      <c r="G174" s="11"/>
      <c r="H174" s="11"/>
      <c r="I174" s="11"/>
      <c r="J174" s="18">
        <v>8898648.0999999996</v>
      </c>
      <c r="K174" s="11"/>
      <c r="L174" s="12"/>
      <c r="M174" s="11"/>
      <c r="N174" s="12"/>
      <c r="O174" s="11"/>
      <c r="P174" s="11"/>
      <c r="Q174" s="16"/>
      <c r="R174" s="11"/>
      <c r="S174" s="11"/>
    </row>
    <row r="175" spans="1:19" ht="15.75" customHeight="1" x14ac:dyDescent="0.25">
      <c r="A175" s="6" t="s">
        <v>527</v>
      </c>
      <c r="B175" s="15" t="s">
        <v>1007</v>
      </c>
      <c r="C175" s="11">
        <f t="shared" si="32"/>
        <v>20526382.93</v>
      </c>
      <c r="D175" s="11">
        <f>ROUNDUP(SUM(F175+G175+H175+I175+J175+K175+M175+O175+P175+Q175+R175+S175)*0.0214,2)</f>
        <v>430061.29000000004</v>
      </c>
      <c r="E175" s="11"/>
      <c r="F175" s="11"/>
      <c r="G175" s="11"/>
      <c r="H175" s="11"/>
      <c r="I175" s="11"/>
      <c r="J175" s="18"/>
      <c r="K175" s="11"/>
      <c r="L175" s="12">
        <v>4</v>
      </c>
      <c r="M175" s="11">
        <v>20096321.640000001</v>
      </c>
      <c r="N175" s="12"/>
      <c r="O175" s="11"/>
      <c r="P175" s="11"/>
      <c r="Q175" s="16"/>
      <c r="R175" s="11"/>
      <c r="S175" s="11"/>
    </row>
    <row r="176" spans="1:19" s="7" customFormat="1" x14ac:dyDescent="0.25">
      <c r="A176" s="6" t="s">
        <v>528</v>
      </c>
      <c r="B176" s="15" t="s">
        <v>1026</v>
      </c>
      <c r="C176" s="11">
        <f t="shared" si="32"/>
        <v>9317969.4600000009</v>
      </c>
      <c r="D176" s="11">
        <f t="shared" ref="D176:D177" si="35">ROUNDUP(SUM(F176+G176+H176+I176+J176+K176+M176+O176+P176+Q176+R176+S176)*0.0214,2)</f>
        <v>195226.7</v>
      </c>
      <c r="E176" s="11"/>
      <c r="F176" s="11"/>
      <c r="G176" s="11"/>
      <c r="H176" s="11"/>
      <c r="I176" s="11"/>
      <c r="J176" s="11"/>
      <c r="K176" s="11"/>
      <c r="L176" s="12">
        <v>2</v>
      </c>
      <c r="M176" s="11">
        <v>9122742.7599999998</v>
      </c>
      <c r="N176" s="11"/>
      <c r="O176" s="11"/>
      <c r="P176" s="11"/>
      <c r="Q176" s="11"/>
      <c r="R176" s="11"/>
      <c r="S176" s="11"/>
    </row>
    <row r="177" spans="1:19" s="7" customFormat="1" x14ac:dyDescent="0.25">
      <c r="A177" s="6" t="s">
        <v>529</v>
      </c>
      <c r="B177" s="15" t="s">
        <v>1029</v>
      </c>
      <c r="C177" s="11">
        <f t="shared" si="32"/>
        <v>13976954.189999999</v>
      </c>
      <c r="D177" s="11">
        <f t="shared" si="35"/>
        <v>292840.05</v>
      </c>
      <c r="E177" s="11"/>
      <c r="F177" s="11"/>
      <c r="G177" s="11"/>
      <c r="H177" s="11"/>
      <c r="I177" s="11"/>
      <c r="J177" s="11"/>
      <c r="K177" s="11"/>
      <c r="L177" s="12">
        <v>3</v>
      </c>
      <c r="M177" s="11">
        <v>13684114.140000001</v>
      </c>
      <c r="N177" s="11"/>
      <c r="O177" s="11"/>
      <c r="P177" s="11"/>
      <c r="Q177" s="11"/>
      <c r="R177" s="11"/>
      <c r="S177" s="11"/>
    </row>
    <row r="178" spans="1:19" ht="15.75" customHeight="1" x14ac:dyDescent="0.25">
      <c r="A178" s="6" t="s">
        <v>530</v>
      </c>
      <c r="B178" s="15" t="s">
        <v>1019</v>
      </c>
      <c r="C178" s="11">
        <f t="shared" si="32"/>
        <v>13976954.189999999</v>
      </c>
      <c r="D178" s="11">
        <f>ROUNDUP(SUM(F178+G178+H178+I178+J178+K178+M178+O178+P178+Q178+R178+S178)*0.0214,2)</f>
        <v>292840.05</v>
      </c>
      <c r="E178" s="11"/>
      <c r="F178" s="11"/>
      <c r="G178" s="11"/>
      <c r="H178" s="11"/>
      <c r="I178" s="11"/>
      <c r="J178" s="18"/>
      <c r="K178" s="11"/>
      <c r="L178" s="12">
        <v>3</v>
      </c>
      <c r="M178" s="11">
        <v>13684114.140000001</v>
      </c>
      <c r="N178" s="12"/>
      <c r="O178" s="11"/>
      <c r="P178" s="11"/>
      <c r="Q178" s="16"/>
      <c r="R178" s="11"/>
      <c r="S178" s="11"/>
    </row>
    <row r="179" spans="1:19" ht="15.75" customHeight="1" x14ac:dyDescent="0.25">
      <c r="A179" s="6" t="s">
        <v>531</v>
      </c>
      <c r="B179" s="15" t="s">
        <v>1020</v>
      </c>
      <c r="C179" s="11">
        <f t="shared" si="32"/>
        <v>13976954.189999999</v>
      </c>
      <c r="D179" s="11">
        <f>ROUNDUP(SUM(F179+G179+H179+I179+J179+K179+M179+O179+P179+Q179+R179+S179)*0.0214,2)</f>
        <v>292840.05</v>
      </c>
      <c r="E179" s="11"/>
      <c r="F179" s="11"/>
      <c r="G179" s="11"/>
      <c r="H179" s="11"/>
      <c r="I179" s="11"/>
      <c r="J179" s="18"/>
      <c r="K179" s="11"/>
      <c r="L179" s="12">
        <v>3</v>
      </c>
      <c r="M179" s="11">
        <v>13684114.140000001</v>
      </c>
      <c r="N179" s="12"/>
      <c r="O179" s="11"/>
      <c r="P179" s="11"/>
      <c r="Q179" s="16"/>
      <c r="R179" s="11"/>
      <c r="S179" s="11"/>
    </row>
    <row r="180" spans="1:19" ht="15.75" customHeight="1" x14ac:dyDescent="0.25">
      <c r="A180" s="6" t="s">
        <v>532</v>
      </c>
      <c r="B180" s="15" t="s">
        <v>1021</v>
      </c>
      <c r="C180" s="11">
        <f t="shared" si="32"/>
        <v>13976954.189999999</v>
      </c>
      <c r="D180" s="11">
        <f>ROUNDUP(SUM(F180+G180+H180+I180+J180+K180+M180+O180+P180+Q180+R180+S180)*0.0214,2)</f>
        <v>292840.05</v>
      </c>
      <c r="E180" s="11"/>
      <c r="F180" s="11"/>
      <c r="G180" s="11"/>
      <c r="H180" s="11"/>
      <c r="I180" s="11"/>
      <c r="J180" s="18"/>
      <c r="K180" s="11"/>
      <c r="L180" s="12">
        <v>3</v>
      </c>
      <c r="M180" s="11">
        <v>13684114.140000001</v>
      </c>
      <c r="N180" s="12"/>
      <c r="O180" s="11"/>
      <c r="P180" s="11"/>
      <c r="Q180" s="16"/>
      <c r="R180" s="11"/>
      <c r="S180" s="11"/>
    </row>
    <row r="181" spans="1:19" ht="15.75" customHeight="1" x14ac:dyDescent="0.25">
      <c r="A181" s="6" t="s">
        <v>533</v>
      </c>
      <c r="B181" s="15" t="s">
        <v>1022</v>
      </c>
      <c r="C181" s="11">
        <f t="shared" si="32"/>
        <v>13976954.189999999</v>
      </c>
      <c r="D181" s="11">
        <f>ROUNDUP(SUM(F181+G181+H181+I181+J181+K181+M181+O181+P181+Q181+R181+S181)*0.0214,2)</f>
        <v>292840.05</v>
      </c>
      <c r="E181" s="11"/>
      <c r="F181" s="11"/>
      <c r="G181" s="11"/>
      <c r="H181" s="11"/>
      <c r="I181" s="11"/>
      <c r="J181" s="18"/>
      <c r="K181" s="11"/>
      <c r="L181" s="12">
        <v>3</v>
      </c>
      <c r="M181" s="11">
        <v>13684114.140000001</v>
      </c>
      <c r="N181" s="12"/>
      <c r="O181" s="11"/>
      <c r="P181" s="11"/>
      <c r="Q181" s="16"/>
      <c r="R181" s="11"/>
      <c r="S181" s="11"/>
    </row>
    <row r="182" spans="1:19" ht="15.75" customHeight="1" x14ac:dyDescent="0.25">
      <c r="A182" s="6" t="s">
        <v>534</v>
      </c>
      <c r="B182" s="15" t="s">
        <v>1027</v>
      </c>
      <c r="C182" s="11">
        <f t="shared" si="32"/>
        <v>9317969.4600000009</v>
      </c>
      <c r="D182" s="11">
        <f>ROUNDUP(SUM(F182+G182+H182+I182+J182+K182+M182+O182+P182+Q182+R182+S182)*0.0214,2)</f>
        <v>195226.7</v>
      </c>
      <c r="E182" s="11"/>
      <c r="F182" s="11"/>
      <c r="G182" s="11"/>
      <c r="H182" s="11"/>
      <c r="I182" s="11"/>
      <c r="J182" s="18"/>
      <c r="K182" s="11"/>
      <c r="L182" s="12">
        <v>2</v>
      </c>
      <c r="M182" s="11">
        <v>9122742.7599999998</v>
      </c>
      <c r="N182" s="12"/>
      <c r="O182" s="11"/>
      <c r="P182" s="11"/>
      <c r="Q182" s="16"/>
      <c r="R182" s="11"/>
      <c r="S182" s="11"/>
    </row>
    <row r="183" spans="1:19" ht="15.75" customHeight="1" x14ac:dyDescent="0.25">
      <c r="A183" s="6" t="s">
        <v>815</v>
      </c>
      <c r="B183" s="15" t="s">
        <v>866</v>
      </c>
      <c r="C183" s="11">
        <f t="shared" si="32"/>
        <v>1472728.01</v>
      </c>
      <c r="D183" s="11"/>
      <c r="E183" s="11"/>
      <c r="F183" s="11"/>
      <c r="G183" s="11">
        <v>1069341.8</v>
      </c>
      <c r="H183" s="11"/>
      <c r="I183" s="11"/>
      <c r="J183" s="18">
        <v>403386.21</v>
      </c>
      <c r="K183" s="11"/>
      <c r="L183" s="12"/>
      <c r="M183" s="11"/>
      <c r="N183" s="12"/>
      <c r="O183" s="11"/>
      <c r="P183" s="11"/>
      <c r="Q183" s="16"/>
      <c r="R183" s="11"/>
      <c r="S183" s="11"/>
    </row>
    <row r="184" spans="1:19" ht="15.75" customHeight="1" x14ac:dyDescent="0.25">
      <c r="A184" s="6" t="s">
        <v>535</v>
      </c>
      <c r="B184" s="15" t="s">
        <v>867</v>
      </c>
      <c r="C184" s="11">
        <f t="shared" si="32"/>
        <v>1833158.57</v>
      </c>
      <c r="D184" s="11"/>
      <c r="E184" s="11"/>
      <c r="F184" s="11"/>
      <c r="G184" s="11">
        <v>1100737.6299999999</v>
      </c>
      <c r="H184" s="11"/>
      <c r="I184" s="11">
        <v>317191.33</v>
      </c>
      <c r="J184" s="18">
        <v>415229.61</v>
      </c>
      <c r="K184" s="11"/>
      <c r="L184" s="12"/>
      <c r="M184" s="11"/>
      <c r="N184" s="12"/>
      <c r="O184" s="11"/>
      <c r="P184" s="11"/>
      <c r="Q184" s="16"/>
      <c r="R184" s="11"/>
      <c r="S184" s="11"/>
    </row>
    <row r="185" spans="1:19" ht="15" customHeight="1" x14ac:dyDescent="0.25">
      <c r="A185" s="6" t="s">
        <v>536</v>
      </c>
      <c r="B185" s="15" t="s">
        <v>597</v>
      </c>
      <c r="C185" s="11">
        <f t="shared" si="32"/>
        <v>9682879.1799999997</v>
      </c>
      <c r="D185" s="11">
        <f t="shared" ref="D185:D191" si="36">ROUNDUP(SUM(F185+G185+H185+I185+J185+K185+M185+O185+P185+Q185+R185+S185)*0.0214,2)</f>
        <v>195226.7</v>
      </c>
      <c r="E185" s="11">
        <f t="shared" si="33"/>
        <v>364909.72000000003</v>
      </c>
      <c r="F185" s="11"/>
      <c r="G185" s="18"/>
      <c r="H185" s="11"/>
      <c r="I185" s="11"/>
      <c r="J185" s="11"/>
      <c r="K185" s="11"/>
      <c r="L185" s="12">
        <v>2</v>
      </c>
      <c r="M185" s="11">
        <v>9122742.7599999998</v>
      </c>
      <c r="N185" s="12"/>
      <c r="O185" s="11"/>
      <c r="P185" s="11"/>
      <c r="Q185" s="16"/>
      <c r="R185" s="11"/>
      <c r="S185" s="11"/>
    </row>
    <row r="186" spans="1:19" ht="15" customHeight="1" x14ac:dyDescent="0.25">
      <c r="A186" s="6" t="s">
        <v>537</v>
      </c>
      <c r="B186" s="15" t="s">
        <v>1488</v>
      </c>
      <c r="C186" s="11">
        <f t="shared" si="32"/>
        <v>14524318.76</v>
      </c>
      <c r="D186" s="11">
        <f t="shared" si="36"/>
        <v>292840.05</v>
      </c>
      <c r="E186" s="11">
        <f t="shared" si="33"/>
        <v>547364.57000000007</v>
      </c>
      <c r="F186" s="11"/>
      <c r="G186" s="18"/>
      <c r="H186" s="11"/>
      <c r="I186" s="11"/>
      <c r="J186" s="11"/>
      <c r="K186" s="11"/>
      <c r="L186" s="12">
        <v>3</v>
      </c>
      <c r="M186" s="11">
        <v>13684114.140000001</v>
      </c>
      <c r="N186" s="12"/>
      <c r="O186" s="11"/>
      <c r="P186" s="11"/>
      <c r="Q186" s="16"/>
      <c r="R186" s="11"/>
      <c r="S186" s="11"/>
    </row>
    <row r="187" spans="1:19" s="7" customFormat="1" ht="15" customHeight="1" x14ac:dyDescent="0.25">
      <c r="A187" s="6" t="s">
        <v>538</v>
      </c>
      <c r="B187" s="15" t="s">
        <v>1008</v>
      </c>
      <c r="C187" s="11">
        <f t="shared" si="32"/>
        <v>33625240.409999996</v>
      </c>
      <c r="D187" s="11">
        <f t="shared" si="36"/>
        <v>704503.77</v>
      </c>
      <c r="E187" s="11"/>
      <c r="F187" s="11"/>
      <c r="G187" s="17"/>
      <c r="H187" s="11"/>
      <c r="I187" s="11"/>
      <c r="J187" s="11"/>
      <c r="K187" s="11"/>
      <c r="L187" s="12">
        <v>6</v>
      </c>
      <c r="M187" s="11">
        <v>32920736.640000001</v>
      </c>
      <c r="N187" s="11"/>
      <c r="O187" s="11"/>
      <c r="P187" s="11"/>
      <c r="Q187" s="11"/>
      <c r="R187" s="11"/>
      <c r="S187" s="11"/>
    </row>
    <row r="188" spans="1:19" s="7" customFormat="1" ht="15" customHeight="1" x14ac:dyDescent="0.25">
      <c r="A188" s="6" t="s">
        <v>539</v>
      </c>
      <c r="B188" s="15" t="s">
        <v>1010</v>
      </c>
      <c r="C188" s="11">
        <f t="shared" si="32"/>
        <v>13976954.189999999</v>
      </c>
      <c r="D188" s="11">
        <f t="shared" si="36"/>
        <v>292840.05</v>
      </c>
      <c r="E188" s="11"/>
      <c r="F188" s="11"/>
      <c r="G188" s="17"/>
      <c r="H188" s="11"/>
      <c r="I188" s="11"/>
      <c r="J188" s="11"/>
      <c r="K188" s="11"/>
      <c r="L188" s="12">
        <v>3</v>
      </c>
      <c r="M188" s="11">
        <v>13684114.140000001</v>
      </c>
      <c r="N188" s="11"/>
      <c r="O188" s="11"/>
      <c r="P188" s="11"/>
      <c r="Q188" s="11"/>
      <c r="R188" s="11"/>
      <c r="S188" s="11"/>
    </row>
    <row r="189" spans="1:19" s="7" customFormat="1" ht="15" customHeight="1" x14ac:dyDescent="0.25">
      <c r="A189" s="6" t="s">
        <v>540</v>
      </c>
      <c r="B189" s="15" t="s">
        <v>1011</v>
      </c>
      <c r="C189" s="11">
        <f t="shared" si="32"/>
        <v>33625240.409999996</v>
      </c>
      <c r="D189" s="11">
        <f t="shared" si="36"/>
        <v>704503.77</v>
      </c>
      <c r="E189" s="11"/>
      <c r="F189" s="11"/>
      <c r="G189" s="17"/>
      <c r="H189" s="11"/>
      <c r="I189" s="11"/>
      <c r="J189" s="11"/>
      <c r="K189" s="11"/>
      <c r="L189" s="12">
        <v>6</v>
      </c>
      <c r="M189" s="11">
        <v>32920736.640000001</v>
      </c>
      <c r="N189" s="11"/>
      <c r="O189" s="11"/>
      <c r="P189" s="11"/>
      <c r="Q189" s="11"/>
      <c r="R189" s="11"/>
      <c r="S189" s="11"/>
    </row>
    <row r="190" spans="1:19" s="7" customFormat="1" ht="15" customHeight="1" x14ac:dyDescent="0.25">
      <c r="A190" s="6" t="s">
        <v>541</v>
      </c>
      <c r="B190" s="15" t="s">
        <v>1012</v>
      </c>
      <c r="C190" s="11">
        <f t="shared" si="32"/>
        <v>33625240.409999996</v>
      </c>
      <c r="D190" s="11">
        <f t="shared" si="36"/>
        <v>704503.77</v>
      </c>
      <c r="E190" s="11"/>
      <c r="F190" s="11"/>
      <c r="G190" s="17"/>
      <c r="H190" s="11"/>
      <c r="I190" s="11"/>
      <c r="J190" s="11"/>
      <c r="K190" s="11"/>
      <c r="L190" s="12">
        <v>6</v>
      </c>
      <c r="M190" s="11">
        <v>32920736.640000001</v>
      </c>
      <c r="N190" s="11"/>
      <c r="O190" s="11"/>
      <c r="P190" s="11"/>
      <c r="Q190" s="11"/>
      <c r="R190" s="11"/>
      <c r="S190" s="11"/>
    </row>
    <row r="191" spans="1:19" ht="15" customHeight="1" x14ac:dyDescent="0.25">
      <c r="A191" s="6" t="s">
        <v>542</v>
      </c>
      <c r="B191" s="15" t="s">
        <v>598</v>
      </c>
      <c r="C191" s="11">
        <f t="shared" si="32"/>
        <v>9682879.1799999997</v>
      </c>
      <c r="D191" s="11">
        <f t="shared" si="36"/>
        <v>195226.7</v>
      </c>
      <c r="E191" s="11">
        <f t="shared" si="33"/>
        <v>364909.72000000003</v>
      </c>
      <c r="F191" s="11"/>
      <c r="G191" s="18"/>
      <c r="H191" s="11"/>
      <c r="I191" s="11"/>
      <c r="J191" s="11"/>
      <c r="K191" s="11"/>
      <c r="L191" s="12">
        <v>2</v>
      </c>
      <c r="M191" s="11">
        <v>9122742.7599999998</v>
      </c>
      <c r="N191" s="12"/>
      <c r="O191" s="11"/>
      <c r="P191" s="11"/>
      <c r="Q191" s="16"/>
      <c r="R191" s="11"/>
      <c r="S191" s="11"/>
    </row>
    <row r="192" spans="1:19" ht="15" customHeight="1" x14ac:dyDescent="0.25">
      <c r="A192" s="6" t="s">
        <v>543</v>
      </c>
      <c r="B192" s="15" t="s">
        <v>1489</v>
      </c>
      <c r="C192" s="11">
        <f t="shared" si="32"/>
        <v>22378694.52</v>
      </c>
      <c r="D192" s="11"/>
      <c r="E192" s="11">
        <f t="shared" si="33"/>
        <v>860719.02</v>
      </c>
      <c r="F192" s="11"/>
      <c r="G192" s="18">
        <v>14395264.960000001</v>
      </c>
      <c r="H192" s="11"/>
      <c r="I192" s="11"/>
      <c r="J192" s="18">
        <v>7122710.54</v>
      </c>
      <c r="K192" s="11"/>
      <c r="L192" s="12"/>
      <c r="M192" s="11"/>
      <c r="N192" s="12"/>
      <c r="O192" s="11"/>
      <c r="P192" s="11"/>
      <c r="Q192" s="16"/>
      <c r="R192" s="11"/>
      <c r="S192" s="11"/>
    </row>
    <row r="193" spans="1:19" ht="15" customHeight="1" x14ac:dyDescent="0.25">
      <c r="A193" s="6" t="s">
        <v>544</v>
      </c>
      <c r="B193" s="15" t="s">
        <v>1002</v>
      </c>
      <c r="C193" s="11">
        <f t="shared" si="32"/>
        <v>13976954.189999999</v>
      </c>
      <c r="D193" s="11">
        <f t="shared" ref="D193:D194" si="37">ROUNDUP(SUM(F193+G193+H193+I193+J193+K193+M193+O193+P193+Q193+R193+S193)*0.0214,2)</f>
        <v>292840.05</v>
      </c>
      <c r="E193" s="11"/>
      <c r="F193" s="11"/>
      <c r="G193" s="18"/>
      <c r="H193" s="11"/>
      <c r="I193" s="11"/>
      <c r="J193" s="18"/>
      <c r="K193" s="11"/>
      <c r="L193" s="12">
        <v>3</v>
      </c>
      <c r="M193" s="11">
        <v>13684114.140000001</v>
      </c>
      <c r="N193" s="12"/>
      <c r="O193" s="11"/>
      <c r="P193" s="11"/>
      <c r="Q193" s="16"/>
      <c r="R193" s="11"/>
      <c r="S193" s="11"/>
    </row>
    <row r="194" spans="1:19" ht="15" customHeight="1" x14ac:dyDescent="0.25">
      <c r="A194" s="6" t="s">
        <v>547</v>
      </c>
      <c r="B194" s="15" t="s">
        <v>1003</v>
      </c>
      <c r="C194" s="11">
        <f t="shared" si="32"/>
        <v>13976954.189999999</v>
      </c>
      <c r="D194" s="11">
        <f t="shared" si="37"/>
        <v>292840.05</v>
      </c>
      <c r="E194" s="11"/>
      <c r="F194" s="11"/>
      <c r="G194" s="18"/>
      <c r="H194" s="11"/>
      <c r="I194" s="11"/>
      <c r="J194" s="18"/>
      <c r="K194" s="11"/>
      <c r="L194" s="12">
        <v>3</v>
      </c>
      <c r="M194" s="11">
        <v>13684114.140000001</v>
      </c>
      <c r="N194" s="12"/>
      <c r="O194" s="11"/>
      <c r="P194" s="11"/>
      <c r="Q194" s="16"/>
      <c r="R194" s="11"/>
      <c r="S194" s="11"/>
    </row>
    <row r="195" spans="1:19" s="7" customFormat="1" ht="15" customHeight="1" x14ac:dyDescent="0.25">
      <c r="A195" s="6" t="s">
        <v>548</v>
      </c>
      <c r="B195" s="15" t="s">
        <v>1006</v>
      </c>
      <c r="C195" s="11">
        <f t="shared" si="32"/>
        <v>33625240.409999996</v>
      </c>
      <c r="D195" s="11">
        <f>ROUNDUP(SUM(F195+G195+H195+I195+J195+K195+M195+O195+P195+Q195+R195+S195)*0.0214,2)</f>
        <v>704503.77</v>
      </c>
      <c r="E195" s="11"/>
      <c r="F195" s="11"/>
      <c r="G195" s="17"/>
      <c r="H195" s="11"/>
      <c r="I195" s="11"/>
      <c r="J195" s="17"/>
      <c r="K195" s="11"/>
      <c r="L195" s="12">
        <v>6</v>
      </c>
      <c r="M195" s="11">
        <v>32920736.640000001</v>
      </c>
      <c r="N195" s="11"/>
      <c r="O195" s="11"/>
      <c r="P195" s="11"/>
      <c r="Q195" s="11"/>
      <c r="R195" s="11"/>
      <c r="S195" s="11"/>
    </row>
    <row r="196" spans="1:19" s="7" customFormat="1" ht="15" customHeight="1" x14ac:dyDescent="0.25">
      <c r="A196" s="6" t="s">
        <v>549</v>
      </c>
      <c r="B196" s="15" t="s">
        <v>1031</v>
      </c>
      <c r="C196" s="11">
        <f t="shared" si="32"/>
        <v>9317969.4600000009</v>
      </c>
      <c r="D196" s="11">
        <v>195226.7</v>
      </c>
      <c r="E196" s="11"/>
      <c r="F196" s="11"/>
      <c r="G196" s="17"/>
      <c r="H196" s="11"/>
      <c r="I196" s="11"/>
      <c r="J196" s="17"/>
      <c r="K196" s="11"/>
      <c r="L196" s="12">
        <v>2</v>
      </c>
      <c r="M196" s="11">
        <v>9122742.7599999998</v>
      </c>
      <c r="N196" s="11"/>
      <c r="O196" s="11"/>
      <c r="P196" s="11"/>
      <c r="Q196" s="11"/>
      <c r="R196" s="11"/>
      <c r="S196" s="11"/>
    </row>
    <row r="197" spans="1:19" ht="15" customHeight="1" x14ac:dyDescent="0.25">
      <c r="A197" s="6" t="s">
        <v>550</v>
      </c>
      <c r="B197" s="15" t="s">
        <v>60</v>
      </c>
      <c r="C197" s="11">
        <f t="shared" si="32"/>
        <v>15281390.01</v>
      </c>
      <c r="D197" s="11"/>
      <c r="E197" s="11">
        <f t="shared" si="33"/>
        <v>587745.77</v>
      </c>
      <c r="F197" s="11">
        <v>6897472.9100000001</v>
      </c>
      <c r="G197" s="11"/>
      <c r="H197" s="11"/>
      <c r="I197" s="11"/>
      <c r="J197" s="18">
        <v>7796171.3300000001</v>
      </c>
      <c r="K197" s="11"/>
      <c r="L197" s="12"/>
      <c r="M197" s="11"/>
      <c r="N197" s="12"/>
      <c r="O197" s="11"/>
      <c r="P197" s="11"/>
      <c r="Q197" s="16"/>
      <c r="R197" s="11"/>
      <c r="S197" s="11"/>
    </row>
    <row r="198" spans="1:19" ht="15" customHeight="1" x14ac:dyDescent="0.25">
      <c r="A198" s="6" t="s">
        <v>816</v>
      </c>
      <c r="B198" s="15" t="s">
        <v>92</v>
      </c>
      <c r="C198" s="11">
        <f>ROUND(D198+E198+F198+G198+H198+I198+J198+K198+M198+O198+P198+Q198+R198+S198,2)</f>
        <v>33890077.090000004</v>
      </c>
      <c r="D198" s="11">
        <f>ROUNDUP(SUM(K198+M198)*0.0214,2)</f>
        <v>683293.44000000006</v>
      </c>
      <c r="E198" s="11">
        <f>ROUNDUP(SUM(F198+G198+H198+I198+J198+K198+M198+O198+P198+Q198+R198+S198)*0.04,2)</f>
        <v>1277183.99</v>
      </c>
      <c r="F198" s="11"/>
      <c r="G198" s="11"/>
      <c r="H198" s="11"/>
      <c r="I198" s="11"/>
      <c r="J198" s="11"/>
      <c r="K198" s="11"/>
      <c r="L198" s="12">
        <v>7</v>
      </c>
      <c r="M198" s="11">
        <v>31929599.66</v>
      </c>
      <c r="N198" s="12"/>
      <c r="O198" s="11"/>
      <c r="P198" s="11"/>
      <c r="Q198" s="11"/>
      <c r="R198" s="11"/>
      <c r="S198" s="11"/>
    </row>
    <row r="199" spans="1:19" ht="15" customHeight="1" x14ac:dyDescent="0.25">
      <c r="A199" s="6" t="s">
        <v>551</v>
      </c>
      <c r="B199" s="15" t="s">
        <v>1263</v>
      </c>
      <c r="C199" s="11">
        <f>ROUND(D199+E199+F199+G199+H199+I199+J199+K199+M199+O199+P199+Q199+R199+S199,2)</f>
        <v>29258650</v>
      </c>
      <c r="D199" s="11">
        <v>558650</v>
      </c>
      <c r="E199" s="11">
        <v>1050000</v>
      </c>
      <c r="F199" s="11"/>
      <c r="G199" s="11"/>
      <c r="H199" s="11"/>
      <c r="I199" s="11"/>
      <c r="J199" s="11"/>
      <c r="K199" s="11"/>
      <c r="L199" s="12">
        <v>7</v>
      </c>
      <c r="M199" s="11">
        <v>27650000</v>
      </c>
      <c r="N199" s="12"/>
      <c r="O199" s="11"/>
      <c r="P199" s="11"/>
      <c r="Q199" s="11"/>
      <c r="R199" s="11"/>
      <c r="S199" s="11"/>
    </row>
    <row r="200" spans="1:19" s="7" customFormat="1" x14ac:dyDescent="0.25">
      <c r="A200" s="6" t="s">
        <v>817</v>
      </c>
      <c r="B200" s="15" t="s">
        <v>1025</v>
      </c>
      <c r="C200" s="11">
        <f t="shared" si="32"/>
        <v>9317969.4600000009</v>
      </c>
      <c r="D200" s="11">
        <f t="shared" ref="D200:D204" si="38">ROUNDUP(SUM(F200+G200+H200+I200+J200+K200+M200+O200+P200+Q200+R200+S200)*0.0214,2)</f>
        <v>195226.7</v>
      </c>
      <c r="E200" s="11"/>
      <c r="F200" s="11"/>
      <c r="G200" s="11"/>
      <c r="H200" s="11"/>
      <c r="I200" s="11"/>
      <c r="J200" s="11"/>
      <c r="K200" s="11"/>
      <c r="L200" s="12">
        <v>2</v>
      </c>
      <c r="M200" s="11">
        <v>9122742.7599999998</v>
      </c>
      <c r="N200" s="11"/>
      <c r="O200" s="11"/>
      <c r="P200" s="11"/>
      <c r="Q200" s="11"/>
      <c r="R200" s="11"/>
      <c r="S200" s="11"/>
    </row>
    <row r="201" spans="1:19" ht="15" customHeight="1" x14ac:dyDescent="0.25">
      <c r="A201" s="6" t="s">
        <v>552</v>
      </c>
      <c r="B201" s="15" t="s">
        <v>1017</v>
      </c>
      <c r="C201" s="11">
        <f t="shared" si="32"/>
        <v>20526382.93</v>
      </c>
      <c r="D201" s="11">
        <f>ROUNDUP(SUM(F201+G201+H201+I201+J201+K201+M201+O201+P201+Q201+R201+S201)*0.0214,2)</f>
        <v>430061.29000000004</v>
      </c>
      <c r="E201" s="11"/>
      <c r="F201" s="11"/>
      <c r="G201" s="11"/>
      <c r="H201" s="11"/>
      <c r="I201" s="11"/>
      <c r="J201" s="18"/>
      <c r="K201" s="11"/>
      <c r="L201" s="12">
        <v>4</v>
      </c>
      <c r="M201" s="11">
        <v>20096321.640000001</v>
      </c>
      <c r="N201" s="12"/>
      <c r="O201" s="11"/>
      <c r="P201" s="11"/>
      <c r="Q201" s="16"/>
      <c r="R201" s="11"/>
      <c r="S201" s="11"/>
    </row>
    <row r="202" spans="1:19" s="7" customFormat="1" x14ac:dyDescent="0.25">
      <c r="A202" s="6" t="s">
        <v>553</v>
      </c>
      <c r="B202" s="15" t="s">
        <v>1018</v>
      </c>
      <c r="C202" s="11">
        <f t="shared" si="32"/>
        <v>13976954.189999999</v>
      </c>
      <c r="D202" s="11">
        <f t="shared" si="38"/>
        <v>292840.05</v>
      </c>
      <c r="E202" s="11"/>
      <c r="F202" s="11"/>
      <c r="G202" s="11"/>
      <c r="H202" s="11"/>
      <c r="I202" s="11"/>
      <c r="J202" s="11"/>
      <c r="K202" s="11"/>
      <c r="L202" s="12">
        <v>3</v>
      </c>
      <c r="M202" s="11">
        <v>13684114.140000001</v>
      </c>
      <c r="N202" s="11"/>
      <c r="O202" s="11"/>
      <c r="P202" s="11"/>
      <c r="Q202" s="11"/>
      <c r="R202" s="11"/>
      <c r="S202" s="11"/>
    </row>
    <row r="203" spans="1:19" s="7" customFormat="1" x14ac:dyDescent="0.25">
      <c r="A203" s="6" t="s">
        <v>818</v>
      </c>
      <c r="B203" s="15" t="s">
        <v>1023</v>
      </c>
      <c r="C203" s="11">
        <f t="shared" si="32"/>
        <v>9317969.4600000009</v>
      </c>
      <c r="D203" s="11">
        <f t="shared" si="38"/>
        <v>195226.7</v>
      </c>
      <c r="E203" s="11"/>
      <c r="F203" s="11"/>
      <c r="G203" s="11"/>
      <c r="H203" s="11"/>
      <c r="I203" s="11"/>
      <c r="J203" s="11"/>
      <c r="K203" s="11"/>
      <c r="L203" s="12">
        <v>2</v>
      </c>
      <c r="M203" s="11">
        <v>9122742.7599999998</v>
      </c>
      <c r="N203" s="11"/>
      <c r="O203" s="11"/>
      <c r="P203" s="11"/>
      <c r="Q203" s="11"/>
      <c r="R203" s="11"/>
      <c r="S203" s="11"/>
    </row>
    <row r="204" spans="1:19" s="7" customFormat="1" x14ac:dyDescent="0.25">
      <c r="A204" s="6" t="s">
        <v>554</v>
      </c>
      <c r="B204" s="15" t="s">
        <v>1024</v>
      </c>
      <c r="C204" s="11">
        <f t="shared" si="32"/>
        <v>13976954.189999999</v>
      </c>
      <c r="D204" s="11">
        <f t="shared" si="38"/>
        <v>292840.05</v>
      </c>
      <c r="E204" s="11"/>
      <c r="F204" s="11"/>
      <c r="G204" s="11"/>
      <c r="H204" s="11"/>
      <c r="I204" s="11"/>
      <c r="J204" s="11"/>
      <c r="K204" s="11"/>
      <c r="L204" s="12">
        <v>3</v>
      </c>
      <c r="M204" s="11">
        <v>13684114.140000001</v>
      </c>
      <c r="N204" s="11"/>
      <c r="O204" s="11"/>
      <c r="P204" s="11"/>
      <c r="Q204" s="11"/>
      <c r="R204" s="11"/>
      <c r="S204" s="11"/>
    </row>
    <row r="205" spans="1:19" s="7" customFormat="1" ht="15" customHeight="1" x14ac:dyDescent="0.25">
      <c r="A205" s="6" t="s">
        <v>555</v>
      </c>
      <c r="B205" s="15" t="s">
        <v>1009</v>
      </c>
      <c r="C205" s="11">
        <f t="shared" si="32"/>
        <v>20526382.93</v>
      </c>
      <c r="D205" s="11">
        <f>ROUNDUP(SUM(F205+G205+H205+I205+J205+K205+M205+O205+P205+Q205+R205+S205)*0.0214,2)</f>
        <v>430061.29000000004</v>
      </c>
      <c r="E205" s="11"/>
      <c r="F205" s="11"/>
      <c r="G205" s="11"/>
      <c r="H205" s="11"/>
      <c r="I205" s="11"/>
      <c r="J205" s="17"/>
      <c r="K205" s="11"/>
      <c r="L205" s="12">
        <v>4</v>
      </c>
      <c r="M205" s="11">
        <v>20096321.640000001</v>
      </c>
      <c r="N205" s="11"/>
      <c r="O205" s="11"/>
      <c r="P205" s="11"/>
      <c r="Q205" s="11"/>
      <c r="R205" s="11"/>
      <c r="S205" s="11"/>
    </row>
    <row r="206" spans="1:19" ht="15" customHeight="1" x14ac:dyDescent="0.25">
      <c r="A206" s="6" t="s">
        <v>556</v>
      </c>
      <c r="B206" s="15" t="s">
        <v>61</v>
      </c>
      <c r="C206" s="11">
        <f t="shared" si="32"/>
        <v>20056160.48</v>
      </c>
      <c r="D206" s="11"/>
      <c r="E206" s="11"/>
      <c r="F206" s="11"/>
      <c r="G206" s="11"/>
      <c r="H206" s="11"/>
      <c r="I206" s="11"/>
      <c r="J206" s="11"/>
      <c r="K206" s="11"/>
      <c r="L206" s="12"/>
      <c r="M206" s="11"/>
      <c r="N206" s="12"/>
      <c r="O206" s="11"/>
      <c r="P206" s="11"/>
      <c r="Q206" s="11">
        <v>20056160.48</v>
      </c>
      <c r="R206" s="11"/>
      <c r="S206" s="11"/>
    </row>
    <row r="207" spans="1:19" ht="15" customHeight="1" x14ac:dyDescent="0.25">
      <c r="A207" s="6" t="s">
        <v>557</v>
      </c>
      <c r="B207" s="15" t="s">
        <v>702</v>
      </c>
      <c r="C207" s="11">
        <f>ROUND(D207+E207+F207+G207+H207+I207+J207+K207+M207+O207+P207+Q207+R207+S207,2)</f>
        <v>27499691.73</v>
      </c>
      <c r="D207" s="11">
        <v>704503.77</v>
      </c>
      <c r="E207" s="11">
        <v>293995.86</v>
      </c>
      <c r="F207" s="11"/>
      <c r="G207" s="11"/>
      <c r="H207" s="11"/>
      <c r="I207" s="11"/>
      <c r="J207" s="11"/>
      <c r="K207" s="11"/>
      <c r="L207" s="12">
        <v>6</v>
      </c>
      <c r="M207" s="11">
        <v>26501192.100000001</v>
      </c>
      <c r="N207" s="12"/>
      <c r="O207" s="11"/>
      <c r="P207" s="11"/>
      <c r="Q207" s="11"/>
      <c r="R207" s="11"/>
      <c r="S207" s="11"/>
    </row>
    <row r="208" spans="1:19" ht="15" customHeight="1" x14ac:dyDescent="0.25">
      <c r="A208" s="6" t="s">
        <v>558</v>
      </c>
      <c r="B208" s="22" t="s">
        <v>1310</v>
      </c>
      <c r="C208" s="11">
        <f>ROUND(D208+E208+F208+G208+H208+I208+J208+K208+M208+O208+P208+Q208+R208+S208,2)</f>
        <v>11495785.609999999</v>
      </c>
      <c r="D208" s="11"/>
      <c r="E208" s="11">
        <f>442145.6</f>
        <v>442145.6</v>
      </c>
      <c r="F208" s="53"/>
      <c r="G208" s="11"/>
      <c r="H208" s="11"/>
      <c r="I208" s="11"/>
      <c r="J208" s="11"/>
      <c r="K208" s="11"/>
      <c r="L208" s="12"/>
      <c r="M208" s="11"/>
      <c r="N208" s="12"/>
      <c r="O208" s="11"/>
      <c r="P208" s="11">
        <v>11053640.01</v>
      </c>
      <c r="Q208" s="11"/>
      <c r="R208" s="11"/>
      <c r="S208" s="11"/>
    </row>
    <row r="209" spans="1:19" ht="15" customHeight="1" x14ac:dyDescent="0.25">
      <c r="A209" s="6" t="s">
        <v>559</v>
      </c>
      <c r="B209" s="15" t="s">
        <v>1306</v>
      </c>
      <c r="C209" s="11">
        <f t="shared" si="32"/>
        <v>40807617.18</v>
      </c>
      <c r="D209" s="11">
        <f t="shared" ref="D209:D215" si="39">ROUNDUP(SUM(K209+M209)*0.0214,2)</f>
        <v>195226.7</v>
      </c>
      <c r="E209" s="11">
        <f t="shared" si="33"/>
        <v>1562015.02</v>
      </c>
      <c r="F209" s="11"/>
      <c r="G209" s="11"/>
      <c r="H209" s="11"/>
      <c r="I209" s="11"/>
      <c r="J209" s="11"/>
      <c r="K209" s="11"/>
      <c r="L209" s="49">
        <v>2</v>
      </c>
      <c r="M209" s="11">
        <v>9122742.7599999998</v>
      </c>
      <c r="N209" s="12" t="s">
        <v>135</v>
      </c>
      <c r="O209" s="11">
        <v>10008942.92</v>
      </c>
      <c r="P209" s="11"/>
      <c r="Q209" s="11">
        <v>19918689.780000001</v>
      </c>
      <c r="R209" s="11"/>
      <c r="S209" s="11"/>
    </row>
    <row r="210" spans="1:19" ht="15" customHeight="1" x14ac:dyDescent="0.25">
      <c r="A210" s="6" t="s">
        <v>560</v>
      </c>
      <c r="B210" s="15" t="s">
        <v>738</v>
      </c>
      <c r="C210" s="11">
        <f t="shared" si="32"/>
        <v>16077400.67</v>
      </c>
      <c r="D210" s="11">
        <v>411663.73</v>
      </c>
      <c r="E210" s="11">
        <v>180256.34</v>
      </c>
      <c r="F210" s="11"/>
      <c r="G210" s="11"/>
      <c r="H210" s="11"/>
      <c r="I210" s="11"/>
      <c r="J210" s="11"/>
      <c r="K210" s="11"/>
      <c r="L210" s="12">
        <v>3</v>
      </c>
      <c r="M210" s="11">
        <v>15485480.6</v>
      </c>
      <c r="N210" s="12"/>
      <c r="O210" s="11"/>
      <c r="P210" s="11"/>
      <c r="Q210" s="16"/>
      <c r="R210" s="11"/>
      <c r="S210" s="11"/>
    </row>
    <row r="211" spans="1:19" ht="15" customHeight="1" x14ac:dyDescent="0.25">
      <c r="A211" s="6" t="s">
        <v>561</v>
      </c>
      <c r="B211" s="15" t="s">
        <v>1005</v>
      </c>
      <c r="C211" s="11">
        <f t="shared" si="32"/>
        <v>9317969.4600000009</v>
      </c>
      <c r="D211" s="11">
        <f t="shared" si="39"/>
        <v>195226.7</v>
      </c>
      <c r="E211" s="11"/>
      <c r="F211" s="11"/>
      <c r="G211" s="11"/>
      <c r="H211" s="11"/>
      <c r="I211" s="11"/>
      <c r="J211" s="11"/>
      <c r="K211" s="11"/>
      <c r="L211" s="12">
        <v>2</v>
      </c>
      <c r="M211" s="11">
        <v>9122742.7599999998</v>
      </c>
      <c r="N211" s="12"/>
      <c r="O211" s="11"/>
      <c r="P211" s="11"/>
      <c r="Q211" s="16"/>
      <c r="R211" s="11"/>
      <c r="S211" s="11"/>
    </row>
    <row r="212" spans="1:19" ht="15" customHeight="1" x14ac:dyDescent="0.25">
      <c r="A212" s="6" t="s">
        <v>562</v>
      </c>
      <c r="B212" s="15" t="s">
        <v>1013</v>
      </c>
      <c r="C212" s="11">
        <f t="shared" si="32"/>
        <v>22416826.940000001</v>
      </c>
      <c r="D212" s="11">
        <f>ROUNDUP(SUM(K212+M212)*0.0214,2)</f>
        <v>469669.18</v>
      </c>
      <c r="E212" s="11"/>
      <c r="F212" s="11"/>
      <c r="G212" s="11"/>
      <c r="H212" s="11"/>
      <c r="I212" s="11"/>
      <c r="J212" s="11"/>
      <c r="K212" s="11"/>
      <c r="L212" s="12">
        <v>4</v>
      </c>
      <c r="M212" s="11">
        <v>21947157.759999998</v>
      </c>
      <c r="N212" s="12"/>
      <c r="O212" s="11"/>
      <c r="P212" s="11"/>
      <c r="Q212" s="16"/>
      <c r="R212" s="11"/>
      <c r="S212" s="11"/>
    </row>
    <row r="213" spans="1:19" ht="15" customHeight="1" x14ac:dyDescent="0.25">
      <c r="A213" s="6" t="s">
        <v>563</v>
      </c>
      <c r="B213" s="15" t="s">
        <v>1014</v>
      </c>
      <c r="C213" s="11">
        <f t="shared" si="32"/>
        <v>33625240.409999996</v>
      </c>
      <c r="D213" s="11">
        <f t="shared" si="39"/>
        <v>704503.77</v>
      </c>
      <c r="E213" s="11"/>
      <c r="F213" s="11"/>
      <c r="G213" s="11"/>
      <c r="H213" s="11"/>
      <c r="I213" s="11"/>
      <c r="J213" s="11"/>
      <c r="K213" s="11"/>
      <c r="L213" s="12">
        <v>6</v>
      </c>
      <c r="M213" s="11">
        <v>32920736.640000001</v>
      </c>
      <c r="N213" s="12"/>
      <c r="O213" s="11"/>
      <c r="P213" s="11"/>
      <c r="Q213" s="16"/>
      <c r="R213" s="11"/>
      <c r="S213" s="11"/>
    </row>
    <row r="214" spans="1:19" ht="15" customHeight="1" x14ac:dyDescent="0.25">
      <c r="A214" s="6" t="s">
        <v>564</v>
      </c>
      <c r="B214" s="15" t="s">
        <v>1015</v>
      </c>
      <c r="C214" s="11">
        <f t="shared" si="32"/>
        <v>13976954.189999999</v>
      </c>
      <c r="D214" s="11">
        <f t="shared" si="39"/>
        <v>292840.05</v>
      </c>
      <c r="E214" s="11"/>
      <c r="F214" s="11"/>
      <c r="G214" s="11"/>
      <c r="H214" s="11"/>
      <c r="I214" s="11"/>
      <c r="J214" s="11"/>
      <c r="K214" s="11"/>
      <c r="L214" s="12">
        <v>3</v>
      </c>
      <c r="M214" s="11">
        <v>13684114.140000001</v>
      </c>
      <c r="N214" s="12"/>
      <c r="O214" s="11"/>
      <c r="P214" s="11"/>
      <c r="Q214" s="16"/>
      <c r="R214" s="11"/>
      <c r="S214" s="11"/>
    </row>
    <row r="215" spans="1:19" ht="15" customHeight="1" x14ac:dyDescent="0.25">
      <c r="A215" s="6" t="s">
        <v>565</v>
      </c>
      <c r="B215" s="15" t="s">
        <v>1016</v>
      </c>
      <c r="C215" s="11">
        <f t="shared" si="32"/>
        <v>33625240.409999996</v>
      </c>
      <c r="D215" s="11">
        <f t="shared" si="39"/>
        <v>704503.77</v>
      </c>
      <c r="E215" s="11"/>
      <c r="F215" s="11"/>
      <c r="G215" s="11"/>
      <c r="H215" s="11"/>
      <c r="I215" s="11"/>
      <c r="J215" s="11"/>
      <c r="K215" s="11"/>
      <c r="L215" s="12">
        <v>6</v>
      </c>
      <c r="M215" s="11">
        <v>32920736.640000001</v>
      </c>
      <c r="N215" s="12"/>
      <c r="O215" s="11"/>
      <c r="P215" s="11"/>
      <c r="Q215" s="16"/>
      <c r="R215" s="11"/>
      <c r="S215" s="11"/>
    </row>
    <row r="216" spans="1:19" ht="15" customHeight="1" x14ac:dyDescent="0.25">
      <c r="A216" s="6" t="s">
        <v>566</v>
      </c>
      <c r="B216" s="15" t="s">
        <v>63</v>
      </c>
      <c r="C216" s="11">
        <f t="shared" si="32"/>
        <v>42312952.200000003</v>
      </c>
      <c r="D216" s="11"/>
      <c r="E216" s="11">
        <f t="shared" si="33"/>
        <v>1627421.24</v>
      </c>
      <c r="F216" s="11"/>
      <c r="G216" s="18"/>
      <c r="H216" s="11"/>
      <c r="I216" s="11"/>
      <c r="J216" s="11"/>
      <c r="K216" s="11"/>
      <c r="L216" s="12"/>
      <c r="M216" s="11"/>
      <c r="N216" s="12"/>
      <c r="O216" s="11"/>
      <c r="P216" s="11"/>
      <c r="Q216" s="11">
        <v>40685530.960000001</v>
      </c>
      <c r="R216" s="11"/>
      <c r="S216" s="11"/>
    </row>
    <row r="217" spans="1:19" ht="14.25" customHeight="1" x14ac:dyDescent="0.25">
      <c r="A217" s="6" t="s">
        <v>567</v>
      </c>
      <c r="B217" s="15" t="s">
        <v>1490</v>
      </c>
      <c r="C217" s="11">
        <f t="shared" si="32"/>
        <v>9682879.1799999997</v>
      </c>
      <c r="D217" s="11">
        <f>ROUNDUP(SUM(F217+G217+H217+I217+J217+K217+M217+O217+P217+Q217+R217+S217)*0.0214,2)</f>
        <v>195226.7</v>
      </c>
      <c r="E217" s="11">
        <f t="shared" si="33"/>
        <v>364909.72000000003</v>
      </c>
      <c r="F217" s="11"/>
      <c r="G217" s="18"/>
      <c r="H217" s="11"/>
      <c r="I217" s="11"/>
      <c r="J217" s="11"/>
      <c r="K217" s="11"/>
      <c r="L217" s="12">
        <v>2</v>
      </c>
      <c r="M217" s="11">
        <v>9122742.7599999998</v>
      </c>
      <c r="N217" s="12"/>
      <c r="O217" s="11"/>
      <c r="P217" s="11"/>
      <c r="Q217" s="16"/>
      <c r="R217" s="11"/>
      <c r="S217" s="11"/>
    </row>
    <row r="218" spans="1:19" ht="15" customHeight="1" x14ac:dyDescent="0.25">
      <c r="A218" s="6" t="s">
        <v>568</v>
      </c>
      <c r="B218" s="15" t="s">
        <v>680</v>
      </c>
      <c r="C218" s="11">
        <f t="shared" si="32"/>
        <v>27956065.93</v>
      </c>
      <c r="D218" s="11"/>
      <c r="E218" s="11">
        <f t="shared" si="33"/>
        <v>1075233.31</v>
      </c>
      <c r="F218" s="11"/>
      <c r="G218" s="18"/>
      <c r="H218" s="11"/>
      <c r="I218" s="11"/>
      <c r="J218" s="11"/>
      <c r="K218" s="11"/>
      <c r="L218" s="12"/>
      <c r="M218" s="11"/>
      <c r="N218" s="9" t="s">
        <v>135</v>
      </c>
      <c r="O218" s="11">
        <v>26880832.620000001</v>
      </c>
      <c r="P218" s="11"/>
      <c r="Q218" s="16"/>
      <c r="R218" s="11"/>
      <c r="S218" s="11"/>
    </row>
    <row r="219" spans="1:19" ht="15" customHeight="1" x14ac:dyDescent="0.25">
      <c r="A219" s="6" t="s">
        <v>570</v>
      </c>
      <c r="B219" s="15" t="s">
        <v>681</v>
      </c>
      <c r="C219" s="11">
        <f t="shared" si="32"/>
        <v>32079742.93</v>
      </c>
      <c r="D219" s="11"/>
      <c r="E219" s="11">
        <f t="shared" si="33"/>
        <v>1233836.27</v>
      </c>
      <c r="F219" s="11"/>
      <c r="G219" s="18"/>
      <c r="H219" s="11"/>
      <c r="I219" s="11"/>
      <c r="J219" s="11"/>
      <c r="K219" s="11"/>
      <c r="L219" s="12"/>
      <c r="M219" s="11"/>
      <c r="N219" s="9" t="s">
        <v>135</v>
      </c>
      <c r="O219" s="11">
        <v>30845906.66</v>
      </c>
      <c r="P219" s="11"/>
      <c r="Q219" s="16"/>
      <c r="R219" s="11"/>
      <c r="S219" s="11"/>
    </row>
    <row r="220" spans="1:19" ht="15" customHeight="1" x14ac:dyDescent="0.25">
      <c r="A220" s="6" t="s">
        <v>571</v>
      </c>
      <c r="B220" s="15" t="s">
        <v>682</v>
      </c>
      <c r="C220" s="11">
        <f t="shared" si="32"/>
        <v>30637631.620000001</v>
      </c>
      <c r="D220" s="11"/>
      <c r="E220" s="11">
        <f t="shared" si="33"/>
        <v>1178370.45</v>
      </c>
      <c r="F220" s="11"/>
      <c r="G220" s="18"/>
      <c r="H220" s="11"/>
      <c r="I220" s="11"/>
      <c r="J220" s="11"/>
      <c r="K220" s="11"/>
      <c r="L220" s="12"/>
      <c r="M220" s="11"/>
      <c r="N220" s="9" t="s">
        <v>135</v>
      </c>
      <c r="O220" s="11">
        <v>29459261.170000002</v>
      </c>
      <c r="P220" s="11"/>
      <c r="Q220" s="16"/>
      <c r="R220" s="11"/>
      <c r="S220" s="11"/>
    </row>
    <row r="221" spans="1:19" s="7" customFormat="1" ht="15" customHeight="1" x14ac:dyDescent="0.25">
      <c r="A221" s="6" t="s">
        <v>657</v>
      </c>
      <c r="B221" s="15" t="s">
        <v>998</v>
      </c>
      <c r="C221" s="11">
        <f t="shared" si="32"/>
        <v>20526382.93</v>
      </c>
      <c r="D221" s="11">
        <f>ROUNDUP(SUM(F221+G221+H221+I221+J221+K221+M221+O221+P221+Q221+R221+S221)*0.0214,2)</f>
        <v>430061.29000000004</v>
      </c>
      <c r="E221" s="11"/>
      <c r="F221" s="11"/>
      <c r="G221" s="17"/>
      <c r="H221" s="11"/>
      <c r="I221" s="11"/>
      <c r="J221" s="11"/>
      <c r="K221" s="11"/>
      <c r="L221" s="12">
        <v>4</v>
      </c>
      <c r="M221" s="11">
        <v>20096321.640000001</v>
      </c>
      <c r="N221" s="11"/>
      <c r="O221" s="11"/>
      <c r="P221" s="11"/>
      <c r="Q221" s="11"/>
      <c r="R221" s="11"/>
      <c r="S221" s="11"/>
    </row>
    <row r="222" spans="1:19" ht="15" customHeight="1" x14ac:dyDescent="0.25">
      <c r="A222" s="6"/>
      <c r="B222" s="15" t="s">
        <v>64</v>
      </c>
      <c r="C222" s="11">
        <f t="shared" si="32"/>
        <v>1006836042.41</v>
      </c>
      <c r="D222" s="11">
        <f t="shared" ref="D222" si="40">SUM(D166:D221)</f>
        <v>15940430.339999992</v>
      </c>
      <c r="E222" s="11">
        <f t="shared" ref="E222:S222" si="41">SUM(E166:E221)</f>
        <v>13791478.109999999</v>
      </c>
      <c r="F222" s="11">
        <f t="shared" si="41"/>
        <v>6897472.9100000001</v>
      </c>
      <c r="G222" s="11">
        <f t="shared" si="41"/>
        <v>16565344.390000001</v>
      </c>
      <c r="H222" s="11">
        <f t="shared" si="41"/>
        <v>0</v>
      </c>
      <c r="I222" s="11">
        <f t="shared" si="41"/>
        <v>317191.33</v>
      </c>
      <c r="J222" s="11">
        <f t="shared" si="41"/>
        <v>30300925.520000003</v>
      </c>
      <c r="K222" s="11">
        <f t="shared" si="41"/>
        <v>0</v>
      </c>
      <c r="L222" s="12">
        <f t="shared" si="41"/>
        <v>152</v>
      </c>
      <c r="M222" s="11">
        <f t="shared" si="41"/>
        <v>734114235.2099998</v>
      </c>
      <c r="N222" s="11" t="s">
        <v>65</v>
      </c>
      <c r="O222" s="11">
        <f t="shared" si="41"/>
        <v>97194943.370000005</v>
      </c>
      <c r="P222" s="11">
        <f t="shared" si="41"/>
        <v>11053640.01</v>
      </c>
      <c r="Q222" s="11">
        <f t="shared" si="41"/>
        <v>80660381.219999999</v>
      </c>
      <c r="R222" s="11">
        <f t="shared" si="41"/>
        <v>0</v>
      </c>
      <c r="S222" s="11">
        <f t="shared" si="41"/>
        <v>0</v>
      </c>
    </row>
    <row r="223" spans="1:19" ht="15" customHeight="1" x14ac:dyDescent="0.25">
      <c r="A223" s="6"/>
      <c r="B223" s="6" t="s">
        <v>27</v>
      </c>
      <c r="C223" s="11"/>
      <c r="D223" s="11"/>
      <c r="E223" s="13"/>
      <c r="F223" s="13"/>
      <c r="G223" s="13"/>
      <c r="H223" s="13"/>
      <c r="I223" s="13"/>
      <c r="J223" s="13"/>
      <c r="K223" s="13"/>
      <c r="L223" s="14"/>
      <c r="M223" s="13"/>
      <c r="N223" s="13"/>
      <c r="O223" s="13"/>
      <c r="P223" s="13"/>
      <c r="Q223" s="16"/>
      <c r="R223" s="13"/>
      <c r="S223" s="13"/>
    </row>
    <row r="224" spans="1:19" ht="15" customHeight="1" x14ac:dyDescent="0.25">
      <c r="A224" s="6" t="s">
        <v>658</v>
      </c>
      <c r="B224" s="15" t="s">
        <v>1364</v>
      </c>
      <c r="C224" s="11">
        <f t="shared" ref="C224:C229" si="42">ROUND(D224+E224+F224+G224+H224+I224+J224+K224+M224+O224+P224+Q224+R224+S224,2)</f>
        <v>9022031.1799999997</v>
      </c>
      <c r="D224" s="11"/>
      <c r="E224" s="11">
        <f t="shared" ref="E224:E228" si="43">ROUNDUP(SUM(F224+G224+H224+I224+J224+K224+M224+O224+P224+Q224+R224+S224)*0.04,2)</f>
        <v>347001.2</v>
      </c>
      <c r="F224" s="11"/>
      <c r="G224" s="11"/>
      <c r="H224" s="11">
        <v>6219472.54</v>
      </c>
      <c r="I224" s="11">
        <v>2455557.44</v>
      </c>
      <c r="J224" s="11"/>
      <c r="K224" s="11"/>
      <c r="L224" s="12"/>
      <c r="M224" s="11"/>
      <c r="N224" s="12"/>
      <c r="O224" s="11"/>
      <c r="P224" s="11"/>
      <c r="Q224" s="16"/>
      <c r="R224" s="11"/>
      <c r="S224" s="11"/>
    </row>
    <row r="225" spans="1:19" ht="15" customHeight="1" x14ac:dyDescent="0.25">
      <c r="A225" s="6" t="s">
        <v>659</v>
      </c>
      <c r="B225" s="15" t="s">
        <v>1365</v>
      </c>
      <c r="C225" s="11">
        <f t="shared" si="42"/>
        <v>12516490.17</v>
      </c>
      <c r="D225" s="11"/>
      <c r="E225" s="11">
        <f t="shared" si="43"/>
        <v>481403.47000000003</v>
      </c>
      <c r="F225" s="11"/>
      <c r="G225" s="11"/>
      <c r="H225" s="11"/>
      <c r="I225" s="11"/>
      <c r="J225" s="11"/>
      <c r="K225" s="11"/>
      <c r="L225" s="12"/>
      <c r="M225" s="11"/>
      <c r="N225" s="9" t="s">
        <v>135</v>
      </c>
      <c r="O225" s="11">
        <v>12035086.699999999</v>
      </c>
      <c r="P225" s="11"/>
      <c r="Q225" s="16"/>
      <c r="R225" s="11"/>
      <c r="S225" s="11"/>
    </row>
    <row r="226" spans="1:19" ht="15" customHeight="1" x14ac:dyDescent="0.25">
      <c r="A226" s="6" t="s">
        <v>660</v>
      </c>
      <c r="B226" s="15" t="s">
        <v>1366</v>
      </c>
      <c r="C226" s="11">
        <f t="shared" si="42"/>
        <v>14384423.51</v>
      </c>
      <c r="D226" s="11"/>
      <c r="E226" s="11">
        <f t="shared" si="43"/>
        <v>553247.06000000006</v>
      </c>
      <c r="F226" s="11">
        <v>6492614.3099999996</v>
      </c>
      <c r="G226" s="11"/>
      <c r="H226" s="11"/>
      <c r="I226" s="11"/>
      <c r="J226" s="23">
        <v>7338562.1399999997</v>
      </c>
      <c r="K226" s="11"/>
      <c r="L226" s="12"/>
      <c r="M226" s="11"/>
      <c r="N226" s="12"/>
      <c r="O226" s="11"/>
      <c r="P226" s="11"/>
      <c r="Q226" s="16"/>
      <c r="R226" s="11"/>
      <c r="S226" s="11"/>
    </row>
    <row r="227" spans="1:19" ht="15" customHeight="1" x14ac:dyDescent="0.25">
      <c r="A227" s="6" t="s">
        <v>661</v>
      </c>
      <c r="B227" s="15" t="s">
        <v>1367</v>
      </c>
      <c r="C227" s="11">
        <f t="shared" si="42"/>
        <v>12861330.039999999</v>
      </c>
      <c r="D227" s="11"/>
      <c r="E227" s="11">
        <f t="shared" si="43"/>
        <v>494666.54</v>
      </c>
      <c r="F227" s="11"/>
      <c r="G227" s="11"/>
      <c r="H227" s="24">
        <v>8866150.8100000005</v>
      </c>
      <c r="I227" s="11">
        <v>3500512.69</v>
      </c>
      <c r="J227" s="11"/>
      <c r="K227" s="11"/>
      <c r="L227" s="12"/>
      <c r="M227" s="11"/>
      <c r="N227" s="12"/>
      <c r="O227" s="11"/>
      <c r="P227" s="11"/>
      <c r="Q227" s="16"/>
      <c r="R227" s="11"/>
      <c r="S227" s="11"/>
    </row>
    <row r="228" spans="1:19" ht="15" customHeight="1" x14ac:dyDescent="0.25">
      <c r="A228" s="6" t="s">
        <v>662</v>
      </c>
      <c r="B228" s="15" t="s">
        <v>1368</v>
      </c>
      <c r="C228" s="11">
        <f t="shared" si="42"/>
        <v>18522302.16</v>
      </c>
      <c r="D228" s="11"/>
      <c r="E228" s="11">
        <f t="shared" si="43"/>
        <v>712396.24</v>
      </c>
      <c r="F228" s="11"/>
      <c r="G228" s="11"/>
      <c r="H228" s="11">
        <v>8788757.1600000001</v>
      </c>
      <c r="I228" s="11">
        <v>3469956.31</v>
      </c>
      <c r="J228" s="18">
        <v>5551192.4500000002</v>
      </c>
      <c r="K228" s="11"/>
      <c r="L228" s="12"/>
      <c r="M228" s="11"/>
      <c r="N228" s="12"/>
      <c r="O228" s="11"/>
      <c r="P228" s="11"/>
      <c r="Q228" s="16"/>
      <c r="R228" s="11"/>
      <c r="S228" s="11"/>
    </row>
    <row r="229" spans="1:19" ht="15" customHeight="1" x14ac:dyDescent="0.25">
      <c r="A229" s="25"/>
      <c r="B229" s="15" t="s">
        <v>612</v>
      </c>
      <c r="C229" s="11">
        <f t="shared" si="42"/>
        <v>67306577.060000002</v>
      </c>
      <c r="D229" s="11">
        <f t="shared" ref="D229" si="44">SUM(D224:D228)</f>
        <v>0</v>
      </c>
      <c r="E229" s="11">
        <f t="shared" ref="E229:S229" si="45">SUM(E224:E228)</f>
        <v>2588714.5099999998</v>
      </c>
      <c r="F229" s="11">
        <f t="shared" si="45"/>
        <v>6492614.3099999996</v>
      </c>
      <c r="G229" s="11">
        <f t="shared" si="45"/>
        <v>0</v>
      </c>
      <c r="H229" s="11">
        <f t="shared" si="45"/>
        <v>23874380.510000002</v>
      </c>
      <c r="I229" s="11">
        <f t="shared" si="45"/>
        <v>9426026.4399999995</v>
      </c>
      <c r="J229" s="11">
        <f t="shared" si="45"/>
        <v>12889754.59</v>
      </c>
      <c r="K229" s="11">
        <f t="shared" si="45"/>
        <v>0</v>
      </c>
      <c r="L229" s="12">
        <f t="shared" si="45"/>
        <v>0</v>
      </c>
      <c r="M229" s="11">
        <f t="shared" si="45"/>
        <v>0</v>
      </c>
      <c r="N229" s="11" t="s">
        <v>65</v>
      </c>
      <c r="O229" s="11">
        <f t="shared" si="45"/>
        <v>12035086.699999999</v>
      </c>
      <c r="P229" s="11">
        <f t="shared" si="45"/>
        <v>0</v>
      </c>
      <c r="Q229" s="11">
        <f t="shared" si="45"/>
        <v>0</v>
      </c>
      <c r="R229" s="11">
        <f t="shared" si="45"/>
        <v>0</v>
      </c>
      <c r="S229" s="11">
        <f t="shared" si="45"/>
        <v>0</v>
      </c>
    </row>
    <row r="230" spans="1:19" ht="15" customHeight="1" x14ac:dyDescent="0.25">
      <c r="A230" s="6"/>
      <c r="B230" s="6" t="s">
        <v>28</v>
      </c>
      <c r="C230" s="11"/>
      <c r="D230" s="13"/>
      <c r="E230" s="13"/>
      <c r="F230" s="13"/>
      <c r="G230" s="13"/>
      <c r="H230" s="13"/>
      <c r="I230" s="13"/>
      <c r="J230" s="13"/>
      <c r="K230" s="13"/>
      <c r="L230" s="14"/>
      <c r="M230" s="13"/>
      <c r="N230" s="13"/>
      <c r="O230" s="13"/>
      <c r="P230" s="13"/>
      <c r="Q230" s="16"/>
      <c r="R230" s="13"/>
      <c r="S230" s="13"/>
    </row>
    <row r="231" spans="1:19" ht="15" customHeight="1" x14ac:dyDescent="0.25">
      <c r="A231" s="6" t="s">
        <v>663</v>
      </c>
      <c r="B231" s="15" t="s">
        <v>125</v>
      </c>
      <c r="C231" s="11">
        <f t="shared" ref="C231:C240" si="46">ROUND(D231+E231+F231+G231+H231+I231+J231+K231+M231+O231+P231+Q231+R231+S231,2)</f>
        <v>9136219.9000000004</v>
      </c>
      <c r="D231" s="11"/>
      <c r="E231" s="11">
        <f t="shared" ref="E231:E236" si="47">ROUNDUP(SUM(F231+G231+H231+I231+J231+K231+M231+O231+P231+Q231+R231+S231)*0.04,2)</f>
        <v>351393.08</v>
      </c>
      <c r="F231" s="11"/>
      <c r="G231" s="11"/>
      <c r="H231" s="11"/>
      <c r="I231" s="11"/>
      <c r="J231" s="11">
        <v>8784826.8200000003</v>
      </c>
      <c r="K231" s="11"/>
      <c r="L231" s="12"/>
      <c r="M231" s="11"/>
      <c r="N231" s="11"/>
      <c r="O231" s="11"/>
      <c r="P231" s="11"/>
      <c r="Q231" s="16"/>
      <c r="R231" s="11"/>
      <c r="S231" s="11"/>
    </row>
    <row r="232" spans="1:19" ht="15" customHeight="1" x14ac:dyDescent="0.25">
      <c r="A232" s="6" t="s">
        <v>664</v>
      </c>
      <c r="B232" s="15" t="s">
        <v>126</v>
      </c>
      <c r="C232" s="11">
        <f t="shared" si="46"/>
        <v>29217624.43</v>
      </c>
      <c r="D232" s="11"/>
      <c r="E232" s="11">
        <f t="shared" si="47"/>
        <v>1123754.79</v>
      </c>
      <c r="F232" s="11"/>
      <c r="G232" s="11">
        <v>19208273.670000002</v>
      </c>
      <c r="H232" s="11"/>
      <c r="I232" s="11"/>
      <c r="J232" s="11">
        <v>8885595.9700000007</v>
      </c>
      <c r="K232" s="11"/>
      <c r="L232" s="12"/>
      <c r="M232" s="11"/>
      <c r="N232" s="11"/>
      <c r="O232" s="11"/>
      <c r="P232" s="11"/>
      <c r="Q232" s="16"/>
      <c r="R232" s="11"/>
      <c r="S232" s="11"/>
    </row>
    <row r="233" spans="1:19" ht="15" customHeight="1" x14ac:dyDescent="0.25">
      <c r="A233" s="6" t="s">
        <v>665</v>
      </c>
      <c r="B233" s="15" t="s">
        <v>127</v>
      </c>
      <c r="C233" s="11">
        <f t="shared" si="46"/>
        <v>4328132.09</v>
      </c>
      <c r="D233" s="11"/>
      <c r="E233" s="11">
        <f t="shared" si="47"/>
        <v>166466.62</v>
      </c>
      <c r="F233" s="11"/>
      <c r="G233" s="11"/>
      <c r="H233" s="11"/>
      <c r="I233" s="11"/>
      <c r="J233" s="11">
        <v>4161665.47</v>
      </c>
      <c r="K233" s="11"/>
      <c r="L233" s="12"/>
      <c r="M233" s="11"/>
      <c r="N233" s="11"/>
      <c r="O233" s="11"/>
      <c r="P233" s="11"/>
      <c r="Q233" s="16"/>
      <c r="R233" s="11"/>
      <c r="S233" s="11"/>
    </row>
    <row r="234" spans="1:19" ht="15" customHeight="1" x14ac:dyDescent="0.25">
      <c r="A234" s="6" t="s">
        <v>666</v>
      </c>
      <c r="B234" s="15" t="s">
        <v>129</v>
      </c>
      <c r="C234" s="11">
        <f t="shared" si="46"/>
        <v>34289849.07</v>
      </c>
      <c r="D234" s="11"/>
      <c r="E234" s="11">
        <f t="shared" si="47"/>
        <v>1318840.3500000001</v>
      </c>
      <c r="F234" s="11">
        <v>6938611.5199999996</v>
      </c>
      <c r="G234" s="11">
        <v>18189727.140000001</v>
      </c>
      <c r="H234" s="11"/>
      <c r="I234" s="11"/>
      <c r="J234" s="11">
        <v>7842670.0599999996</v>
      </c>
      <c r="K234" s="11"/>
      <c r="L234" s="12"/>
      <c r="M234" s="11"/>
      <c r="N234" s="11"/>
      <c r="O234" s="11"/>
      <c r="P234" s="11"/>
      <c r="Q234" s="16"/>
      <c r="R234" s="11"/>
      <c r="S234" s="11"/>
    </row>
    <row r="235" spans="1:19" ht="15" customHeight="1" x14ac:dyDescent="0.25">
      <c r="A235" s="6" t="s">
        <v>667</v>
      </c>
      <c r="B235" s="15" t="s">
        <v>130</v>
      </c>
      <c r="C235" s="11">
        <f t="shared" si="46"/>
        <v>14833960.43</v>
      </c>
      <c r="D235" s="11"/>
      <c r="E235" s="11">
        <f t="shared" si="47"/>
        <v>570536.94000000006</v>
      </c>
      <c r="F235" s="11"/>
      <c r="G235" s="11">
        <v>14263423.49</v>
      </c>
      <c r="H235" s="11"/>
      <c r="I235" s="11"/>
      <c r="J235" s="11"/>
      <c r="K235" s="11"/>
      <c r="L235" s="12"/>
      <c r="M235" s="11"/>
      <c r="N235" s="11"/>
      <c r="O235" s="11"/>
      <c r="P235" s="11"/>
      <c r="Q235" s="16"/>
      <c r="R235" s="11"/>
      <c r="S235" s="11"/>
    </row>
    <row r="236" spans="1:19" ht="15" customHeight="1" x14ac:dyDescent="0.25">
      <c r="A236" s="6" t="s">
        <v>668</v>
      </c>
      <c r="B236" s="15" t="s">
        <v>1552</v>
      </c>
      <c r="C236" s="11">
        <f t="shared" si="46"/>
        <v>48820578.340000004</v>
      </c>
      <c r="D236" s="11">
        <f>ROUNDUP(SUM(F236+G236+H236+I236+J236+K236+M236+O236+P236+Q236+R236+S236)*0.0214,2)</f>
        <v>984322.95</v>
      </c>
      <c r="E236" s="11">
        <f t="shared" si="47"/>
        <v>1839855.98</v>
      </c>
      <c r="F236" s="11"/>
      <c r="G236" s="11">
        <v>21053302.248</v>
      </c>
      <c r="H236" s="11">
        <v>13638183.02</v>
      </c>
      <c r="I236" s="11">
        <v>6743542.7620000001</v>
      </c>
      <c r="J236" s="11"/>
      <c r="K236" s="11"/>
      <c r="L236" s="12">
        <v>1</v>
      </c>
      <c r="M236" s="11">
        <v>4561371.38</v>
      </c>
      <c r="N236" s="11"/>
      <c r="O236" s="11"/>
      <c r="P236" s="11"/>
      <c r="Q236" s="16"/>
      <c r="R236" s="11"/>
      <c r="S236" s="11"/>
    </row>
    <row r="237" spans="1:19" ht="15" customHeight="1" x14ac:dyDescent="0.25">
      <c r="A237" s="6" t="s">
        <v>669</v>
      </c>
      <c r="B237" s="15" t="s">
        <v>841</v>
      </c>
      <c r="C237" s="11">
        <f t="shared" si="46"/>
        <v>942809.74</v>
      </c>
      <c r="D237" s="11"/>
      <c r="E237" s="11"/>
      <c r="F237" s="11"/>
      <c r="G237" s="11"/>
      <c r="H237" s="11"/>
      <c r="I237" s="11"/>
      <c r="J237" s="11">
        <v>942809.74</v>
      </c>
      <c r="K237" s="11"/>
      <c r="L237" s="12"/>
      <c r="M237" s="11"/>
      <c r="N237" s="11"/>
      <c r="O237" s="11"/>
      <c r="P237" s="11"/>
      <c r="Q237" s="16"/>
      <c r="R237" s="11"/>
      <c r="S237" s="11"/>
    </row>
    <row r="238" spans="1:19" ht="15" customHeight="1" x14ac:dyDescent="0.25">
      <c r="A238" s="6" t="s">
        <v>670</v>
      </c>
      <c r="B238" s="15" t="s">
        <v>132</v>
      </c>
      <c r="C238" s="11">
        <f t="shared" si="46"/>
        <v>1461862</v>
      </c>
      <c r="D238" s="11"/>
      <c r="E238" s="11">
        <f>ROUNDUP(SUM(F238+G238+H238+I238+J238+K238+M238+O238+P238+Q238+R238+S238)*0.04,2)</f>
        <v>56225.47</v>
      </c>
      <c r="F238" s="11"/>
      <c r="G238" s="11"/>
      <c r="H238" s="11"/>
      <c r="I238" s="11">
        <v>1405636.53</v>
      </c>
      <c r="J238" s="11"/>
      <c r="K238" s="11"/>
      <c r="L238" s="12"/>
      <c r="M238" s="11"/>
      <c r="N238" s="11"/>
      <c r="O238" s="11"/>
      <c r="P238" s="11"/>
      <c r="Q238" s="16"/>
      <c r="R238" s="11"/>
      <c r="S238" s="11"/>
    </row>
    <row r="239" spans="1:19" ht="15" customHeight="1" x14ac:dyDescent="0.25">
      <c r="A239" s="6" t="s">
        <v>671</v>
      </c>
      <c r="B239" s="15" t="s">
        <v>134</v>
      </c>
      <c r="C239" s="11">
        <f t="shared" si="46"/>
        <v>18224965.789999999</v>
      </c>
      <c r="D239" s="11"/>
      <c r="E239" s="11">
        <f>ROUNDUP(SUM(F239+G239+H239+I239+J239+K239+M239+O239+P239+Q239+R239+S239)*0.04,2)</f>
        <v>700960.23</v>
      </c>
      <c r="F239" s="11"/>
      <c r="G239" s="11"/>
      <c r="H239" s="11">
        <v>3823224.12</v>
      </c>
      <c r="I239" s="11">
        <v>2028599.6</v>
      </c>
      <c r="J239" s="11"/>
      <c r="K239" s="11"/>
      <c r="L239" s="12"/>
      <c r="M239" s="11"/>
      <c r="N239" s="11" t="s">
        <v>135</v>
      </c>
      <c r="O239" s="11">
        <v>11672181.84</v>
      </c>
      <c r="P239" s="11"/>
      <c r="Q239" s="16"/>
      <c r="R239" s="11"/>
      <c r="S239" s="11"/>
    </row>
    <row r="240" spans="1:19" ht="15" customHeight="1" x14ac:dyDescent="0.25">
      <c r="A240" s="6"/>
      <c r="B240" s="15" t="s">
        <v>1268</v>
      </c>
      <c r="C240" s="11">
        <f t="shared" si="46"/>
        <v>161256001.78999999</v>
      </c>
      <c r="D240" s="11">
        <f t="shared" ref="D240" si="48">SUM(D231:D239)</f>
        <v>984322.95</v>
      </c>
      <c r="E240" s="11">
        <f t="shared" ref="E240:S240" si="49">SUM(E231:E239)</f>
        <v>6128033.459999999</v>
      </c>
      <c r="F240" s="11">
        <f t="shared" si="49"/>
        <v>6938611.5199999996</v>
      </c>
      <c r="G240" s="11">
        <f t="shared" si="49"/>
        <v>72714726.548000008</v>
      </c>
      <c r="H240" s="11">
        <f t="shared" si="49"/>
        <v>17461407.140000001</v>
      </c>
      <c r="I240" s="11">
        <f t="shared" si="49"/>
        <v>10177778.892000001</v>
      </c>
      <c r="J240" s="11">
        <f t="shared" si="49"/>
        <v>30617568.059999995</v>
      </c>
      <c r="K240" s="11">
        <f t="shared" si="49"/>
        <v>0</v>
      </c>
      <c r="L240" s="12">
        <f t="shared" si="49"/>
        <v>1</v>
      </c>
      <c r="M240" s="11">
        <f t="shared" si="49"/>
        <v>4561371.38</v>
      </c>
      <c r="N240" s="11" t="s">
        <v>65</v>
      </c>
      <c r="O240" s="11">
        <f t="shared" si="49"/>
        <v>11672181.84</v>
      </c>
      <c r="P240" s="11">
        <f t="shared" si="49"/>
        <v>0</v>
      </c>
      <c r="Q240" s="11">
        <f t="shared" si="49"/>
        <v>0</v>
      </c>
      <c r="R240" s="11">
        <f t="shared" si="49"/>
        <v>0</v>
      </c>
      <c r="S240" s="11">
        <f t="shared" si="49"/>
        <v>0</v>
      </c>
    </row>
    <row r="241" spans="1:19" ht="15" customHeight="1" x14ac:dyDescent="0.25">
      <c r="A241" s="6"/>
      <c r="B241" s="6" t="s">
        <v>29</v>
      </c>
      <c r="C241" s="11"/>
      <c r="D241" s="13"/>
      <c r="E241" s="13"/>
      <c r="F241" s="13"/>
      <c r="G241" s="13"/>
      <c r="H241" s="13"/>
      <c r="I241" s="13"/>
      <c r="J241" s="13"/>
      <c r="K241" s="13"/>
      <c r="L241" s="14"/>
      <c r="M241" s="13"/>
      <c r="N241" s="13"/>
      <c r="O241" s="11"/>
      <c r="P241" s="13"/>
      <c r="Q241" s="16"/>
      <c r="R241" s="13"/>
      <c r="S241" s="13"/>
    </row>
    <row r="242" spans="1:19" ht="15" customHeight="1" x14ac:dyDescent="0.25">
      <c r="A242" s="6" t="s">
        <v>672</v>
      </c>
      <c r="B242" s="15" t="s">
        <v>1372</v>
      </c>
      <c r="C242" s="11">
        <f>ROUNDUP(SUM(D242+E242+F242+G242+H242+I242+J242+K242+M242+O242+P242+Q242+R242+S242),2)</f>
        <v>4974400.01</v>
      </c>
      <c r="D242" s="11"/>
      <c r="E242" s="11">
        <f>ROUNDUP(SUM(F242+G242+H242+I242+J242+K242+M242+O242+P242+Q242+R242+S242)*0.04,2)</f>
        <v>191323.08000000002</v>
      </c>
      <c r="F242" s="11">
        <v>1599184.41</v>
      </c>
      <c r="G242" s="11"/>
      <c r="H242" s="11"/>
      <c r="I242" s="11">
        <v>1465867.18</v>
      </c>
      <c r="J242" s="11">
        <v>1718025.34</v>
      </c>
      <c r="K242" s="11"/>
      <c r="L242" s="12"/>
      <c r="M242" s="11"/>
      <c r="N242" s="11"/>
      <c r="O242" s="11"/>
      <c r="P242" s="11"/>
      <c r="Q242" s="16"/>
      <c r="R242" s="11"/>
      <c r="S242" s="11"/>
    </row>
    <row r="243" spans="1:19" ht="15" customHeight="1" x14ac:dyDescent="0.25">
      <c r="A243" s="6" t="s">
        <v>673</v>
      </c>
      <c r="B243" s="15" t="s">
        <v>1373</v>
      </c>
      <c r="C243" s="11">
        <f t="shared" ref="C243" si="50">ROUNDUP(SUM(D243+E243+F243+G243+H243+I243+J243+K243+M243+O243+P243+Q243+R243+S243),2)</f>
        <v>9615149.8699999992</v>
      </c>
      <c r="D243" s="11"/>
      <c r="E243" s="11">
        <f>ROUNDUP(SUM(F243+G243+H243+I243+J243+K243+M243+O243+P243+Q243+R243+S243)*0.04,2)</f>
        <v>369813.46</v>
      </c>
      <c r="F243" s="11">
        <v>1573493.2</v>
      </c>
      <c r="G243" s="11">
        <v>5981418.2800000003</v>
      </c>
      <c r="H243" s="11"/>
      <c r="I243" s="11"/>
      <c r="J243" s="11">
        <v>1690424.93</v>
      </c>
      <c r="K243" s="11"/>
      <c r="L243" s="12"/>
      <c r="M243" s="11"/>
      <c r="N243" s="11"/>
      <c r="O243" s="11"/>
      <c r="P243" s="11"/>
      <c r="Q243" s="16"/>
      <c r="R243" s="11"/>
      <c r="S243" s="11"/>
    </row>
    <row r="244" spans="1:19" ht="15" customHeight="1" x14ac:dyDescent="0.25">
      <c r="A244" s="6"/>
      <c r="B244" s="15" t="s">
        <v>185</v>
      </c>
      <c r="C244" s="11">
        <f>ROUNDUP(SUM(D244+E244+F244+G244+H244+I244+J244+K244+M244+O244+P244+Q244+R244+S244),2)</f>
        <v>14589549.880000001</v>
      </c>
      <c r="D244" s="11">
        <f t="shared" ref="D244" si="51">SUM(D242:D243)</f>
        <v>0</v>
      </c>
      <c r="E244" s="11">
        <f t="shared" ref="E244:S244" si="52">SUM(E242:E243)</f>
        <v>561136.54</v>
      </c>
      <c r="F244" s="11">
        <f t="shared" si="52"/>
        <v>3172677.61</v>
      </c>
      <c r="G244" s="11">
        <f t="shared" si="52"/>
        <v>5981418.2800000003</v>
      </c>
      <c r="H244" s="11">
        <f t="shared" si="52"/>
        <v>0</v>
      </c>
      <c r="I244" s="11">
        <f t="shared" si="52"/>
        <v>1465867.18</v>
      </c>
      <c r="J244" s="11">
        <f t="shared" si="52"/>
        <v>3408450.27</v>
      </c>
      <c r="K244" s="11">
        <f t="shared" si="52"/>
        <v>0</v>
      </c>
      <c r="L244" s="12">
        <f t="shared" si="52"/>
        <v>0</v>
      </c>
      <c r="M244" s="11">
        <f t="shared" si="52"/>
        <v>0</v>
      </c>
      <c r="N244" s="11" t="s">
        <v>65</v>
      </c>
      <c r="O244" s="11">
        <f t="shared" si="52"/>
        <v>0</v>
      </c>
      <c r="P244" s="11">
        <f t="shared" si="52"/>
        <v>0</v>
      </c>
      <c r="Q244" s="11">
        <f t="shared" si="52"/>
        <v>0</v>
      </c>
      <c r="R244" s="11">
        <f t="shared" si="52"/>
        <v>0</v>
      </c>
      <c r="S244" s="11">
        <f t="shared" si="52"/>
        <v>0</v>
      </c>
    </row>
    <row r="245" spans="1:19" ht="15" customHeight="1" x14ac:dyDescent="0.25">
      <c r="A245" s="6"/>
      <c r="B245" s="6" t="s">
        <v>30</v>
      </c>
      <c r="C245" s="11"/>
      <c r="D245" s="13"/>
      <c r="E245" s="13"/>
      <c r="F245" s="13"/>
      <c r="G245" s="13"/>
      <c r="H245" s="13"/>
      <c r="I245" s="13"/>
      <c r="J245" s="13"/>
      <c r="K245" s="13"/>
      <c r="L245" s="14"/>
      <c r="M245" s="13"/>
      <c r="N245" s="13"/>
      <c r="O245" s="13"/>
      <c r="P245" s="13"/>
      <c r="Q245" s="16"/>
      <c r="R245" s="13"/>
      <c r="S245" s="13"/>
    </row>
    <row r="246" spans="1:19" ht="15" customHeight="1" x14ac:dyDescent="0.25">
      <c r="A246" s="6" t="s">
        <v>674</v>
      </c>
      <c r="B246" s="15" t="s">
        <v>186</v>
      </c>
      <c r="C246" s="11">
        <f>ROUND(D246+E246+F246+G246+H246+I246+J246+K246+M246+O246+P246+Q246+R246+S246,2)</f>
        <v>10137824.039999999</v>
      </c>
      <c r="D246" s="11"/>
      <c r="E246" s="11">
        <f>ROUNDUP(SUM(F246+G246+H246+I246+J246+K246+M246+O246+P246+Q246+R246+S246)*0.04,2)</f>
        <v>389916.31</v>
      </c>
      <c r="F246" s="11"/>
      <c r="G246" s="11">
        <v>9747907.7300000004</v>
      </c>
      <c r="H246" s="11"/>
      <c r="I246" s="11"/>
      <c r="J246" s="11"/>
      <c r="K246" s="11"/>
      <c r="L246" s="12"/>
      <c r="M246" s="11"/>
      <c r="N246" s="11"/>
      <c r="O246" s="11"/>
      <c r="P246" s="11"/>
      <c r="Q246" s="16"/>
      <c r="R246" s="11"/>
      <c r="S246" s="11"/>
    </row>
    <row r="247" spans="1:19" ht="15" customHeight="1" x14ac:dyDescent="0.25">
      <c r="A247" s="6" t="s">
        <v>675</v>
      </c>
      <c r="B247" s="15" t="s">
        <v>187</v>
      </c>
      <c r="C247" s="11">
        <v>15316205.52</v>
      </c>
      <c r="D247" s="11"/>
      <c r="E247" s="11">
        <v>589084.82999999996</v>
      </c>
      <c r="F247" s="11"/>
      <c r="G247" s="11">
        <v>14727120.689999999</v>
      </c>
      <c r="H247" s="11"/>
      <c r="I247" s="11"/>
      <c r="J247" s="11"/>
      <c r="K247" s="11"/>
      <c r="L247" s="12"/>
      <c r="M247" s="11"/>
      <c r="N247" s="11"/>
      <c r="O247" s="11"/>
      <c r="P247" s="11"/>
      <c r="Q247" s="16"/>
      <c r="R247" s="11"/>
      <c r="S247" s="11"/>
    </row>
    <row r="248" spans="1:19" ht="15" customHeight="1" x14ac:dyDescent="0.25">
      <c r="A248" s="6" t="s">
        <v>676</v>
      </c>
      <c r="B248" s="15" t="s">
        <v>1123</v>
      </c>
      <c r="C248" s="11">
        <f>ROUND(D248+E248+F248+G248+H248+I248+J248+K248+M248+O248+P248+Q248+R248+S248,2)</f>
        <v>36877853.960000001</v>
      </c>
      <c r="D248" s="11"/>
      <c r="E248" s="11">
        <f>ROUNDUP(SUM(F248+G248+H248+I248+J248+K248+M248+O248+P248+Q248+R248+S248)*0.04,2)</f>
        <v>1418379</v>
      </c>
      <c r="F248" s="11"/>
      <c r="G248" s="11"/>
      <c r="H248" s="11"/>
      <c r="I248" s="11"/>
      <c r="J248" s="11"/>
      <c r="K248" s="11"/>
      <c r="L248" s="12"/>
      <c r="M248" s="11"/>
      <c r="N248" s="11" t="s">
        <v>135</v>
      </c>
      <c r="O248" s="11">
        <v>35459474.960000001</v>
      </c>
      <c r="P248" s="11"/>
      <c r="Q248" s="11"/>
      <c r="R248" s="11"/>
      <c r="S248" s="11"/>
    </row>
    <row r="249" spans="1:19" ht="15" customHeight="1" x14ac:dyDescent="0.25">
      <c r="A249" s="6"/>
      <c r="B249" s="15" t="s">
        <v>188</v>
      </c>
      <c r="C249" s="11">
        <f>ROUND(D249+E249+F249+G249+H249+I249+J249+K249+M249+O249+P249+Q249+R249+S249,2)</f>
        <v>62331883.520000003</v>
      </c>
      <c r="D249" s="11">
        <f t="shared" ref="D249:S249" si="53">SUM(D246:D248)</f>
        <v>0</v>
      </c>
      <c r="E249" s="11">
        <f t="shared" si="53"/>
        <v>2397380.1399999997</v>
      </c>
      <c r="F249" s="11">
        <f t="shared" si="53"/>
        <v>0</v>
      </c>
      <c r="G249" s="11">
        <f t="shared" si="53"/>
        <v>24475028.420000002</v>
      </c>
      <c r="H249" s="11">
        <f t="shared" si="53"/>
        <v>0</v>
      </c>
      <c r="I249" s="11">
        <f t="shared" si="53"/>
        <v>0</v>
      </c>
      <c r="J249" s="11">
        <f t="shared" si="53"/>
        <v>0</v>
      </c>
      <c r="K249" s="11">
        <f t="shared" si="53"/>
        <v>0</v>
      </c>
      <c r="L249" s="12">
        <f t="shared" si="53"/>
        <v>0</v>
      </c>
      <c r="M249" s="11">
        <f t="shared" si="53"/>
        <v>0</v>
      </c>
      <c r="N249" s="11" t="s">
        <v>65</v>
      </c>
      <c r="O249" s="11">
        <f t="shared" si="53"/>
        <v>35459474.960000001</v>
      </c>
      <c r="P249" s="11">
        <f t="shared" si="53"/>
        <v>0</v>
      </c>
      <c r="Q249" s="11">
        <f t="shared" si="53"/>
        <v>0</v>
      </c>
      <c r="R249" s="11">
        <f t="shared" si="53"/>
        <v>0</v>
      </c>
      <c r="S249" s="11">
        <f t="shared" si="53"/>
        <v>0</v>
      </c>
    </row>
    <row r="250" spans="1:19" ht="15" customHeight="1" x14ac:dyDescent="0.25">
      <c r="A250" s="6"/>
      <c r="B250" s="6" t="s">
        <v>31</v>
      </c>
      <c r="C250" s="11"/>
      <c r="D250" s="13"/>
      <c r="E250" s="13"/>
      <c r="F250" s="13"/>
      <c r="G250" s="13"/>
      <c r="H250" s="13"/>
      <c r="I250" s="13"/>
      <c r="J250" s="13"/>
      <c r="K250" s="13"/>
      <c r="L250" s="14"/>
      <c r="M250" s="13"/>
      <c r="N250" s="13"/>
      <c r="O250" s="13"/>
      <c r="P250" s="13"/>
      <c r="Q250" s="16"/>
      <c r="R250" s="13"/>
      <c r="S250" s="13"/>
    </row>
    <row r="251" spans="1:19" ht="15" customHeight="1" x14ac:dyDescent="0.25">
      <c r="A251" s="6" t="s">
        <v>677</v>
      </c>
      <c r="B251" s="15" t="s">
        <v>1295</v>
      </c>
      <c r="C251" s="11">
        <f t="shared" ref="C251:C262" si="54">ROUND(D251+E251+F251+G251+H251+I251+J251+K251+M251+O251+P251+Q251+R251+S251,2)</f>
        <v>20177926.640000001</v>
      </c>
      <c r="D251" s="11"/>
      <c r="E251" s="11">
        <f t="shared" ref="E251:E256" si="55">ROUNDUP(SUM(F251+G251+H251+I251+J251+K251+M251+O251+P251+Q251+R251+S251)*0.04,2)</f>
        <v>776074.11</v>
      </c>
      <c r="F251" s="11">
        <v>1162575.77</v>
      </c>
      <c r="G251" s="11"/>
      <c r="H251" s="11">
        <v>2008402.54</v>
      </c>
      <c r="I251" s="11">
        <v>1065656.75</v>
      </c>
      <c r="J251" s="11">
        <v>1248970.8</v>
      </c>
      <c r="K251" s="11"/>
      <c r="L251" s="12"/>
      <c r="M251" s="11"/>
      <c r="N251" s="12" t="s">
        <v>184</v>
      </c>
      <c r="O251" s="11">
        <v>13916246.67</v>
      </c>
      <c r="P251" s="11"/>
      <c r="Q251" s="16"/>
      <c r="R251" s="11"/>
      <c r="S251" s="11"/>
    </row>
    <row r="252" spans="1:19" ht="15" customHeight="1" x14ac:dyDescent="0.25">
      <c r="A252" s="6" t="s">
        <v>678</v>
      </c>
      <c r="B252" s="15" t="s">
        <v>1296</v>
      </c>
      <c r="C252" s="11">
        <f t="shared" si="54"/>
        <v>20562332.140000001</v>
      </c>
      <c r="D252" s="11"/>
      <c r="E252" s="11">
        <f t="shared" si="55"/>
        <v>790858.93</v>
      </c>
      <c r="F252" s="11"/>
      <c r="G252" s="11">
        <v>4457789.7</v>
      </c>
      <c r="H252" s="11"/>
      <c r="I252" s="11"/>
      <c r="J252" s="11">
        <v>1259828.1100000001</v>
      </c>
      <c r="K252" s="11"/>
      <c r="L252" s="12"/>
      <c r="M252" s="11"/>
      <c r="N252" s="12" t="s">
        <v>184</v>
      </c>
      <c r="O252" s="11">
        <v>14053855.4</v>
      </c>
      <c r="P252" s="11"/>
      <c r="Q252" s="16"/>
      <c r="R252" s="11"/>
      <c r="S252" s="11"/>
    </row>
    <row r="253" spans="1:19" ht="15" customHeight="1" x14ac:dyDescent="0.25">
      <c r="A253" s="6" t="s">
        <v>679</v>
      </c>
      <c r="B253" s="15" t="s">
        <v>1297</v>
      </c>
      <c r="C253" s="11">
        <f t="shared" si="54"/>
        <v>42875218.869999997</v>
      </c>
      <c r="D253" s="11"/>
      <c r="E253" s="11">
        <f>ROUNDUP(SUM(F253+G253+H253+I253+K253+M253+O253+P253+Q253+R253+S253)*0.04,2)</f>
        <v>1526708.08</v>
      </c>
      <c r="F253" s="11"/>
      <c r="G253" s="11">
        <v>22510018.210000001</v>
      </c>
      <c r="H253" s="11">
        <v>10229774</v>
      </c>
      <c r="I253" s="11">
        <v>5427909.7599999998</v>
      </c>
      <c r="J253" s="11">
        <v>3180808.82</v>
      </c>
      <c r="K253" s="11"/>
      <c r="L253" s="12"/>
      <c r="M253" s="11"/>
      <c r="N253" s="12"/>
      <c r="O253" s="11"/>
      <c r="P253" s="11"/>
      <c r="Q253" s="16"/>
      <c r="R253" s="11"/>
      <c r="S253" s="11"/>
    </row>
    <row r="254" spans="1:19" ht="15" customHeight="1" x14ac:dyDescent="0.25">
      <c r="A254" s="6" t="s">
        <v>685</v>
      </c>
      <c r="B254" s="15" t="s">
        <v>1298</v>
      </c>
      <c r="C254" s="11">
        <f t="shared" si="54"/>
        <v>23825382.960000001</v>
      </c>
      <c r="D254" s="11"/>
      <c r="E254" s="11">
        <f t="shared" si="55"/>
        <v>916360.89</v>
      </c>
      <c r="F254" s="11"/>
      <c r="G254" s="11">
        <v>22909022.07</v>
      </c>
      <c r="H254" s="11"/>
      <c r="I254" s="11"/>
      <c r="J254" s="11"/>
      <c r="K254" s="11"/>
      <c r="L254" s="12"/>
      <c r="M254" s="11"/>
      <c r="N254" s="12"/>
      <c r="O254" s="11"/>
      <c r="P254" s="11"/>
      <c r="Q254" s="16"/>
      <c r="R254" s="11"/>
      <c r="S254" s="11"/>
    </row>
    <row r="255" spans="1:19" ht="15" customHeight="1" x14ac:dyDescent="0.25">
      <c r="A255" s="6" t="s">
        <v>686</v>
      </c>
      <c r="B255" s="15" t="s">
        <v>848</v>
      </c>
      <c r="C255" s="11">
        <f t="shared" si="54"/>
        <v>14524318.76</v>
      </c>
      <c r="D255" s="11">
        <f>ROUNDUP(SUM(K255+M255)*0.0214,2)</f>
        <v>292840.05</v>
      </c>
      <c r="E255" s="11">
        <f t="shared" si="55"/>
        <v>547364.57000000007</v>
      </c>
      <c r="F255" s="11"/>
      <c r="G255" s="11"/>
      <c r="H255" s="11"/>
      <c r="I255" s="11"/>
      <c r="J255" s="11"/>
      <c r="K255" s="11"/>
      <c r="L255" s="12">
        <v>3</v>
      </c>
      <c r="M255" s="11">
        <v>13684114.140000001</v>
      </c>
      <c r="N255" s="12"/>
      <c r="O255" s="11"/>
      <c r="P255" s="11"/>
      <c r="Q255" s="16"/>
      <c r="R255" s="11"/>
      <c r="S255" s="11"/>
    </row>
    <row r="256" spans="1:19" ht="15" customHeight="1" x14ac:dyDescent="0.25">
      <c r="A256" s="6" t="s">
        <v>687</v>
      </c>
      <c r="B256" s="15" t="s">
        <v>1506</v>
      </c>
      <c r="C256" s="11">
        <f t="shared" si="54"/>
        <v>27973140.16</v>
      </c>
      <c r="D256" s="11"/>
      <c r="E256" s="11">
        <f t="shared" si="55"/>
        <v>1075890.01</v>
      </c>
      <c r="F256" s="11"/>
      <c r="G256" s="11"/>
      <c r="H256" s="11">
        <v>4121232.49</v>
      </c>
      <c r="I256" s="11">
        <v>1627135.16</v>
      </c>
      <c r="J256" s="11"/>
      <c r="K256" s="11"/>
      <c r="L256" s="12"/>
      <c r="M256" s="11"/>
      <c r="N256" s="12" t="s">
        <v>184</v>
      </c>
      <c r="O256" s="11">
        <v>21148882.5</v>
      </c>
      <c r="P256" s="11"/>
      <c r="Q256" s="16"/>
      <c r="R256" s="11"/>
      <c r="S256" s="11"/>
    </row>
    <row r="257" spans="1:19" ht="15" customHeight="1" x14ac:dyDescent="0.25">
      <c r="A257" s="6" t="s">
        <v>688</v>
      </c>
      <c r="B257" s="15" t="s">
        <v>161</v>
      </c>
      <c r="C257" s="11">
        <f t="shared" si="54"/>
        <v>11354024.289999999</v>
      </c>
      <c r="D257" s="11">
        <v>292840.05</v>
      </c>
      <c r="E257" s="11">
        <v>113396.19</v>
      </c>
      <c r="F257" s="11"/>
      <c r="G257" s="11"/>
      <c r="H257" s="11"/>
      <c r="I257" s="11"/>
      <c r="J257" s="11"/>
      <c r="K257" s="11"/>
      <c r="L257" s="12">
        <v>3</v>
      </c>
      <c r="M257" s="11">
        <v>10947788.050000001</v>
      </c>
      <c r="N257" s="12"/>
      <c r="O257" s="11"/>
      <c r="P257" s="11"/>
      <c r="Q257" s="16"/>
      <c r="R257" s="11"/>
      <c r="S257" s="11"/>
    </row>
    <row r="258" spans="1:19" ht="15" customHeight="1" x14ac:dyDescent="0.25">
      <c r="A258" s="6" t="s">
        <v>689</v>
      </c>
      <c r="B258" s="15" t="s">
        <v>162</v>
      </c>
      <c r="C258" s="11">
        <f t="shared" si="54"/>
        <v>37349563.030000001</v>
      </c>
      <c r="D258" s="11">
        <v>292840.05</v>
      </c>
      <c r="E258" s="11">
        <f>ROUNDUP(SUM(F258+G258+H258+I258+J258+K258+O258+P258+Q258+R258+S258)*0.04,2)+148908.49</f>
        <v>1147371.05</v>
      </c>
      <c r="F258" s="11">
        <v>3560170.78</v>
      </c>
      <c r="G258" s="11">
        <v>8820455.3499999996</v>
      </c>
      <c r="H258" s="11">
        <v>5974863.2800000003</v>
      </c>
      <c r="I258" s="11">
        <v>2525801.36</v>
      </c>
      <c r="J258" s="11">
        <v>4080273.11</v>
      </c>
      <c r="K258" s="11"/>
      <c r="L258" s="12">
        <v>3</v>
      </c>
      <c r="M258" s="11">
        <v>10947788.050000001</v>
      </c>
      <c r="N258" s="12"/>
      <c r="O258" s="11"/>
      <c r="P258" s="11"/>
      <c r="Q258" s="16"/>
      <c r="R258" s="11"/>
      <c r="S258" s="11"/>
    </row>
    <row r="259" spans="1:19" ht="15" customHeight="1" x14ac:dyDescent="0.25">
      <c r="A259" s="6" t="s">
        <v>690</v>
      </c>
      <c r="B259" s="15" t="s">
        <v>599</v>
      </c>
      <c r="C259" s="11">
        <f>ROUND(D259+E259+F259+G259+H259+I259+J259+K259+M259+O259+P259+Q259+R259+S259,2)</f>
        <v>8539650</v>
      </c>
      <c r="D259" s="11">
        <v>139650</v>
      </c>
      <c r="E259" s="11">
        <v>140000</v>
      </c>
      <c r="F259" s="11"/>
      <c r="G259" s="11"/>
      <c r="H259" s="11"/>
      <c r="I259" s="11"/>
      <c r="J259" s="11"/>
      <c r="K259" s="11"/>
      <c r="L259" s="12">
        <v>2</v>
      </c>
      <c r="M259" s="11">
        <v>8260000</v>
      </c>
      <c r="N259" s="12"/>
      <c r="O259" s="11"/>
      <c r="P259" s="11"/>
      <c r="Q259" s="16"/>
      <c r="R259" s="11"/>
      <c r="S259" s="11"/>
    </row>
    <row r="260" spans="1:19" ht="15" customHeight="1" x14ac:dyDescent="0.25">
      <c r="A260" s="6" t="s">
        <v>691</v>
      </c>
      <c r="B260" s="15" t="s">
        <v>600</v>
      </c>
      <c r="C260" s="11">
        <f t="shared" si="54"/>
        <v>8539650</v>
      </c>
      <c r="D260" s="11">
        <v>139650</v>
      </c>
      <c r="E260" s="11">
        <v>140000</v>
      </c>
      <c r="F260" s="11"/>
      <c r="G260" s="11"/>
      <c r="H260" s="11"/>
      <c r="I260" s="11"/>
      <c r="J260" s="11"/>
      <c r="K260" s="11"/>
      <c r="L260" s="12">
        <v>2</v>
      </c>
      <c r="M260" s="11">
        <v>8260000</v>
      </c>
      <c r="N260" s="12"/>
      <c r="O260" s="11"/>
      <c r="P260" s="11"/>
      <c r="Q260" s="16"/>
      <c r="R260" s="11"/>
      <c r="S260" s="11"/>
    </row>
    <row r="261" spans="1:19" ht="15" customHeight="1" x14ac:dyDescent="0.25">
      <c r="A261" s="6" t="s">
        <v>692</v>
      </c>
      <c r="B261" s="15" t="s">
        <v>601</v>
      </c>
      <c r="C261" s="11">
        <f t="shared" si="54"/>
        <v>8539650</v>
      </c>
      <c r="D261" s="11">
        <v>139650</v>
      </c>
      <c r="E261" s="11">
        <v>140000</v>
      </c>
      <c r="F261" s="11"/>
      <c r="G261" s="11"/>
      <c r="H261" s="11"/>
      <c r="I261" s="11"/>
      <c r="J261" s="11"/>
      <c r="K261" s="11"/>
      <c r="L261" s="12">
        <v>2</v>
      </c>
      <c r="M261" s="11">
        <v>8260000</v>
      </c>
      <c r="N261" s="12"/>
      <c r="O261" s="11"/>
      <c r="P261" s="11"/>
      <c r="Q261" s="16"/>
      <c r="R261" s="11"/>
      <c r="S261" s="11"/>
    </row>
    <row r="262" spans="1:19" ht="15" customHeight="1" x14ac:dyDescent="0.25">
      <c r="A262" s="6" t="s">
        <v>693</v>
      </c>
      <c r="B262" s="15" t="s">
        <v>602</v>
      </c>
      <c r="C262" s="11">
        <f t="shared" si="54"/>
        <v>12810000</v>
      </c>
      <c r="D262" s="11">
        <v>210000</v>
      </c>
      <c r="E262" s="11">
        <v>210000</v>
      </c>
      <c r="F262" s="11"/>
      <c r="G262" s="11"/>
      <c r="H262" s="11"/>
      <c r="I262" s="11"/>
      <c r="J262" s="11"/>
      <c r="K262" s="11"/>
      <c r="L262" s="12">
        <v>3</v>
      </c>
      <c r="M262" s="11">
        <v>12390000</v>
      </c>
      <c r="N262" s="12"/>
      <c r="O262" s="11"/>
      <c r="P262" s="11"/>
      <c r="Q262" s="16"/>
      <c r="R262" s="11"/>
      <c r="S262" s="11"/>
    </row>
    <row r="263" spans="1:19" ht="15" customHeight="1" x14ac:dyDescent="0.25">
      <c r="A263" s="6"/>
      <c r="B263" s="22" t="s">
        <v>163</v>
      </c>
      <c r="C263" s="11">
        <f>ROUND(D263+E263+F263+G263+H263+I263+J263+K263+M263+O263+P263+Q263+R263+S263,2)</f>
        <v>237070856.84999999</v>
      </c>
      <c r="D263" s="11">
        <f t="shared" ref="D263:M263" si="56">SUM(D251:D262)</f>
        <v>1507470.15</v>
      </c>
      <c r="E263" s="11">
        <f t="shared" si="56"/>
        <v>7524023.8300000001</v>
      </c>
      <c r="F263" s="11">
        <f t="shared" si="56"/>
        <v>4722746.55</v>
      </c>
      <c r="G263" s="11">
        <f t="shared" si="56"/>
        <v>58697285.330000006</v>
      </c>
      <c r="H263" s="11">
        <f t="shared" si="56"/>
        <v>22334272.309999999</v>
      </c>
      <c r="I263" s="11">
        <f t="shared" si="56"/>
        <v>10646503.029999999</v>
      </c>
      <c r="J263" s="11">
        <f t="shared" si="56"/>
        <v>9769880.8399999999</v>
      </c>
      <c r="K263" s="11">
        <f t="shared" si="56"/>
        <v>0</v>
      </c>
      <c r="L263" s="12">
        <f t="shared" si="56"/>
        <v>18</v>
      </c>
      <c r="M263" s="11">
        <f t="shared" si="56"/>
        <v>72749690.24000001</v>
      </c>
      <c r="N263" s="11" t="s">
        <v>65</v>
      </c>
      <c r="O263" s="11">
        <f>SUM(O251:O262)</f>
        <v>49118984.57</v>
      </c>
      <c r="P263" s="11">
        <f>SUM(P251:P262)</f>
        <v>0</v>
      </c>
      <c r="Q263" s="11">
        <f>SUM(Q251:Q262)</f>
        <v>0</v>
      </c>
      <c r="R263" s="11">
        <f>SUM(R251:R262)</f>
        <v>0</v>
      </c>
      <c r="S263" s="11">
        <f>SUM(S251:S262)</f>
        <v>0</v>
      </c>
    </row>
    <row r="264" spans="1:19" ht="15" customHeight="1" x14ac:dyDescent="0.25">
      <c r="A264" s="6"/>
      <c r="B264" s="6" t="s">
        <v>32</v>
      </c>
      <c r="C264" s="11"/>
      <c r="D264" s="11"/>
      <c r="E264" s="13"/>
      <c r="F264" s="13"/>
      <c r="G264" s="13"/>
      <c r="H264" s="13"/>
      <c r="I264" s="13"/>
      <c r="J264" s="13"/>
      <c r="K264" s="13"/>
      <c r="L264" s="14"/>
      <c r="M264" s="13"/>
      <c r="N264" s="13"/>
      <c r="O264" s="13"/>
      <c r="P264" s="13"/>
      <c r="Q264" s="16"/>
      <c r="R264" s="13"/>
      <c r="S264" s="13"/>
    </row>
    <row r="265" spans="1:19" ht="15" customHeight="1" x14ac:dyDescent="0.25">
      <c r="A265" s="6" t="s">
        <v>694</v>
      </c>
      <c r="B265" s="15" t="s">
        <v>619</v>
      </c>
      <c r="C265" s="11">
        <f>ROUND(D265+E265+F265+G265+H265+I265+J265+K265+M265+O265+P265+Q265+R265+S265,2)</f>
        <v>12744810.619999999</v>
      </c>
      <c r="D265" s="11"/>
      <c r="E265" s="11">
        <f>ROUNDUP(SUM(F265+G265+H265+I265+J265+K265+M265+O265+P265+Q265+R265+S265)*0.04,2)</f>
        <v>490185.03</v>
      </c>
      <c r="F265" s="11"/>
      <c r="G265" s="11"/>
      <c r="H265" s="11"/>
      <c r="I265" s="11"/>
      <c r="J265" s="11">
        <v>12254625.59</v>
      </c>
      <c r="K265" s="11"/>
      <c r="L265" s="12"/>
      <c r="M265" s="11"/>
      <c r="N265" s="12"/>
      <c r="O265" s="11"/>
      <c r="P265" s="11"/>
      <c r="Q265" s="16"/>
      <c r="R265" s="11"/>
      <c r="S265" s="11"/>
    </row>
    <row r="266" spans="1:19" ht="15" customHeight="1" x14ac:dyDescent="0.25">
      <c r="A266" s="6" t="s">
        <v>695</v>
      </c>
      <c r="B266" s="15" t="s">
        <v>620</v>
      </c>
      <c r="C266" s="11">
        <f t="shared" ref="C266:C268" si="57">ROUND(D266+E266+F266+G266+H266+I266+J266+K266+M266+O266+P266+Q266+R266+S266,2)</f>
        <v>35944198.539999999</v>
      </c>
      <c r="D266" s="11"/>
      <c r="E266" s="11">
        <f>ROUNDUP(SUM(F266+G266+H266+I266+J266+K266+M266+O266+P266+Q266+R266+S266)*0.04,2)</f>
        <v>1382469.18</v>
      </c>
      <c r="F266" s="11"/>
      <c r="G266" s="11"/>
      <c r="H266" s="11">
        <v>10150442.560000001</v>
      </c>
      <c r="I266" s="11">
        <v>5385816.5599999996</v>
      </c>
      <c r="J266" s="11"/>
      <c r="K266" s="11"/>
      <c r="L266" s="12"/>
      <c r="M266" s="11"/>
      <c r="N266" s="12" t="s">
        <v>135</v>
      </c>
      <c r="O266" s="11">
        <v>19025470.239999998</v>
      </c>
      <c r="P266" s="11"/>
      <c r="Q266" s="16"/>
      <c r="R266" s="11"/>
      <c r="S266" s="11"/>
    </row>
    <row r="267" spans="1:19" ht="15" customHeight="1" x14ac:dyDescent="0.25">
      <c r="A267" s="6" t="s">
        <v>696</v>
      </c>
      <c r="B267" s="15" t="s">
        <v>621</v>
      </c>
      <c r="C267" s="11">
        <f t="shared" si="57"/>
        <v>47641184.549999997</v>
      </c>
      <c r="D267" s="11"/>
      <c r="E267" s="11">
        <f>ROUNDUP(SUM(F267+G267+H267+I267+J267+K267+M267+O267+P267+Q267+R267+S267)*0.04,2)</f>
        <v>1832353.26</v>
      </c>
      <c r="F267" s="11"/>
      <c r="G267" s="11"/>
      <c r="H267" s="11"/>
      <c r="I267" s="11"/>
      <c r="J267" s="11"/>
      <c r="K267" s="11"/>
      <c r="L267" s="12"/>
      <c r="M267" s="11"/>
      <c r="N267" s="12" t="s">
        <v>135</v>
      </c>
      <c r="O267" s="11">
        <v>45808831.289999999</v>
      </c>
      <c r="P267" s="11"/>
      <c r="Q267" s="16"/>
      <c r="R267" s="11"/>
      <c r="S267" s="11"/>
    </row>
    <row r="268" spans="1:19" ht="15" customHeight="1" x14ac:dyDescent="0.25">
      <c r="A268" s="6" t="s">
        <v>697</v>
      </c>
      <c r="B268" s="15" t="s">
        <v>622</v>
      </c>
      <c r="C268" s="11">
        <f t="shared" si="57"/>
        <v>32975298.879999999</v>
      </c>
      <c r="D268" s="11"/>
      <c r="E268" s="11">
        <f>ROUNDUP(SUM(F268+G268+H268+I268+J268+K268+M268+O268+P268+Q268+R268+S268)*0.04,2)</f>
        <v>1268280.73</v>
      </c>
      <c r="F268" s="11"/>
      <c r="G268" s="11"/>
      <c r="H268" s="11"/>
      <c r="I268" s="11"/>
      <c r="J268" s="11"/>
      <c r="K268" s="11"/>
      <c r="L268" s="12"/>
      <c r="M268" s="11"/>
      <c r="N268" s="12" t="s">
        <v>135</v>
      </c>
      <c r="O268" s="11">
        <v>31707018.149999999</v>
      </c>
      <c r="P268" s="11"/>
      <c r="Q268" s="16"/>
      <c r="R268" s="11"/>
      <c r="S268" s="11"/>
    </row>
    <row r="269" spans="1:19" ht="15" customHeight="1" x14ac:dyDescent="0.25">
      <c r="A269" s="6"/>
      <c r="B269" s="15" t="s">
        <v>1269</v>
      </c>
      <c r="C269" s="11">
        <f>ROUND(D269+E269+F269+G269+H269+I269+J269+K269+M269+O269+P269+Q269+R269+S269,2)</f>
        <v>129305492.59</v>
      </c>
      <c r="D269" s="11">
        <f t="shared" ref="D269" si="58">SUM(D265:D268)</f>
        <v>0</v>
      </c>
      <c r="E269" s="11">
        <f t="shared" ref="E269:S269" si="59">SUM(E265:E268)</f>
        <v>4973288.1999999993</v>
      </c>
      <c r="F269" s="11">
        <f t="shared" si="59"/>
        <v>0</v>
      </c>
      <c r="G269" s="11">
        <f t="shared" si="59"/>
        <v>0</v>
      </c>
      <c r="H269" s="11">
        <f t="shared" si="59"/>
        <v>10150442.560000001</v>
      </c>
      <c r="I269" s="11">
        <f t="shared" si="59"/>
        <v>5385816.5599999996</v>
      </c>
      <c r="J269" s="11">
        <f t="shared" si="59"/>
        <v>12254625.59</v>
      </c>
      <c r="K269" s="11">
        <f t="shared" si="59"/>
        <v>0</v>
      </c>
      <c r="L269" s="12">
        <f t="shared" si="59"/>
        <v>0</v>
      </c>
      <c r="M269" s="11">
        <f t="shared" si="59"/>
        <v>0</v>
      </c>
      <c r="N269" s="11" t="s">
        <v>65</v>
      </c>
      <c r="O269" s="11">
        <f t="shared" si="59"/>
        <v>96541319.680000007</v>
      </c>
      <c r="P269" s="11">
        <f t="shared" si="59"/>
        <v>0</v>
      </c>
      <c r="Q269" s="11">
        <f t="shared" si="59"/>
        <v>0</v>
      </c>
      <c r="R269" s="11">
        <f t="shared" si="59"/>
        <v>0</v>
      </c>
      <c r="S269" s="11">
        <f t="shared" si="59"/>
        <v>0</v>
      </c>
    </row>
    <row r="270" spans="1:19" ht="13.5" customHeight="1" x14ac:dyDescent="0.25">
      <c r="A270" s="6"/>
      <c r="B270" s="6" t="s">
        <v>33</v>
      </c>
      <c r="C270" s="11"/>
      <c r="D270" s="13"/>
      <c r="E270" s="13"/>
      <c r="F270" s="13"/>
      <c r="G270" s="13"/>
      <c r="H270" s="13"/>
      <c r="I270" s="13"/>
      <c r="J270" s="13"/>
      <c r="K270" s="13"/>
      <c r="L270" s="14"/>
      <c r="M270" s="13"/>
      <c r="N270" s="13"/>
      <c r="O270" s="13"/>
      <c r="P270" s="13"/>
      <c r="Q270" s="16"/>
      <c r="R270" s="13"/>
      <c r="S270" s="13"/>
    </row>
    <row r="271" spans="1:19" ht="15" customHeight="1" x14ac:dyDescent="0.25">
      <c r="A271" s="6" t="s">
        <v>698</v>
      </c>
      <c r="B271" s="15" t="s">
        <v>1374</v>
      </c>
      <c r="C271" s="11">
        <f t="shared" ref="C271:C287" si="60">ROUNDUP(SUM(D271+E271+F271+G271+H271+I271+J271+K271+M271+O271+P271+Q271+R271+S271),2)</f>
        <v>2487096.9900000002</v>
      </c>
      <c r="D271" s="11">
        <f>ROUNDUP(SUM(K271+M271)*0.0214,2)</f>
        <v>50144.98</v>
      </c>
      <c r="E271" s="11">
        <f t="shared" ref="E271:E286" si="61">ROUNDUP(SUM(F271+G271+H271+I271+J271+K271+M271+O271+P271+Q271+R271+S271)*0.04,2)</f>
        <v>93728.93</v>
      </c>
      <c r="F271" s="11"/>
      <c r="G271" s="11"/>
      <c r="H271" s="11"/>
      <c r="I271" s="11"/>
      <c r="J271" s="11"/>
      <c r="K271" s="11">
        <v>2343223.08</v>
      </c>
      <c r="L271" s="12"/>
      <c r="M271" s="11"/>
      <c r="N271" s="11"/>
      <c r="O271" s="11"/>
      <c r="P271" s="11"/>
      <c r="Q271" s="16"/>
      <c r="R271" s="11"/>
      <c r="S271" s="11"/>
    </row>
    <row r="272" spans="1:19" ht="15" customHeight="1" x14ac:dyDescent="0.25">
      <c r="A272" s="6" t="s">
        <v>819</v>
      </c>
      <c r="B272" s="15" t="s">
        <v>1375</v>
      </c>
      <c r="C272" s="11">
        <f t="shared" si="60"/>
        <v>2028456.82</v>
      </c>
      <c r="D272" s="11">
        <f>ROUNDUP(SUM(K272+M272)*0.0214,2)</f>
        <v>40740.69</v>
      </c>
      <c r="E272" s="11">
        <v>83946</v>
      </c>
      <c r="F272" s="11"/>
      <c r="G272" s="11"/>
      <c r="H272" s="11"/>
      <c r="I272" s="11"/>
      <c r="J272" s="11"/>
      <c r="K272" s="11">
        <v>1903770.13</v>
      </c>
      <c r="L272" s="12"/>
      <c r="M272" s="11"/>
      <c r="N272" s="11"/>
      <c r="O272" s="11"/>
      <c r="P272" s="11"/>
      <c r="Q272" s="16"/>
      <c r="R272" s="11"/>
      <c r="S272" s="11"/>
    </row>
    <row r="273" spans="1:19" ht="15" customHeight="1" x14ac:dyDescent="0.25">
      <c r="A273" s="6" t="s">
        <v>820</v>
      </c>
      <c r="B273" s="15" t="s">
        <v>1376</v>
      </c>
      <c r="C273" s="11">
        <f t="shared" si="60"/>
        <v>3771120.12</v>
      </c>
      <c r="D273" s="11">
        <f>ROUNDUP(SUM(K273+M273)*0.0214,2)</f>
        <v>76033.51999999999</v>
      </c>
      <c r="E273" s="11">
        <f t="shared" si="61"/>
        <v>142118.72</v>
      </c>
      <c r="F273" s="11"/>
      <c r="G273" s="11"/>
      <c r="H273" s="11"/>
      <c r="I273" s="11"/>
      <c r="J273" s="11"/>
      <c r="K273" s="11">
        <v>3552967.8800000004</v>
      </c>
      <c r="L273" s="12"/>
      <c r="M273" s="11"/>
      <c r="N273" s="11"/>
      <c r="O273" s="11"/>
      <c r="P273" s="11"/>
      <c r="Q273" s="16"/>
      <c r="R273" s="11"/>
      <c r="S273" s="11"/>
    </row>
    <row r="274" spans="1:19" ht="15" customHeight="1" x14ac:dyDescent="0.25">
      <c r="A274" s="6" t="s">
        <v>821</v>
      </c>
      <c r="B274" s="15" t="s">
        <v>1377</v>
      </c>
      <c r="C274" s="11">
        <f t="shared" si="60"/>
        <v>33905032.32</v>
      </c>
      <c r="D274" s="11"/>
      <c r="E274" s="11">
        <f>ROUNDUP(SUM(F274+G274+H274+I274+J274+K274+M274+O274+P274+Q274+R274+S274)*0.04,2)</f>
        <v>1304039.71</v>
      </c>
      <c r="F274" s="11"/>
      <c r="G274" s="11">
        <v>10590452.01</v>
      </c>
      <c r="H274" s="11">
        <v>4812876.1900000004</v>
      </c>
      <c r="I274" s="11">
        <v>2553708.19</v>
      </c>
      <c r="J274" s="11">
        <v>2992996.53</v>
      </c>
      <c r="K274" s="11"/>
      <c r="L274" s="12"/>
      <c r="M274" s="11"/>
      <c r="N274" s="11" t="s">
        <v>135</v>
      </c>
      <c r="O274" s="11">
        <v>11650959.689999999</v>
      </c>
      <c r="P274" s="11"/>
      <c r="Q274" s="16"/>
      <c r="R274" s="11"/>
      <c r="S274" s="11"/>
    </row>
    <row r="275" spans="1:19" ht="15" customHeight="1" x14ac:dyDescent="0.25">
      <c r="A275" s="6" t="s">
        <v>822</v>
      </c>
      <c r="B275" s="15" t="s">
        <v>1378</v>
      </c>
      <c r="C275" s="11">
        <f t="shared" si="60"/>
        <v>3217160.76</v>
      </c>
      <c r="D275" s="11">
        <f t="shared" ref="D275:D278" si="62">ROUNDUP(SUM(K275+M275)*0.0214,2)</f>
        <v>64901.450000000004</v>
      </c>
      <c r="E275" s="11">
        <v>119481.69</v>
      </c>
      <c r="F275" s="11"/>
      <c r="G275" s="11"/>
      <c r="H275" s="11"/>
      <c r="I275" s="11"/>
      <c r="J275" s="11"/>
      <c r="K275" s="11">
        <v>3032777.62</v>
      </c>
      <c r="L275" s="12"/>
      <c r="M275" s="11"/>
      <c r="N275" s="11"/>
      <c r="O275" s="11"/>
      <c r="P275" s="11"/>
      <c r="Q275" s="16"/>
      <c r="R275" s="11"/>
      <c r="S275" s="11"/>
    </row>
    <row r="276" spans="1:19" ht="15" customHeight="1" x14ac:dyDescent="0.25">
      <c r="A276" s="6" t="s">
        <v>823</v>
      </c>
      <c r="B276" s="15" t="s">
        <v>1379</v>
      </c>
      <c r="C276" s="11">
        <f t="shared" si="60"/>
        <v>3703195.53</v>
      </c>
      <c r="D276" s="11">
        <f t="shared" si="62"/>
        <v>75088.01999999999</v>
      </c>
      <c r="E276" s="11">
        <v>119321.61</v>
      </c>
      <c r="F276" s="11"/>
      <c r="G276" s="11"/>
      <c r="H276" s="11"/>
      <c r="I276" s="11"/>
      <c r="J276" s="11"/>
      <c r="K276" s="11">
        <v>3508785.9</v>
      </c>
      <c r="L276" s="12"/>
      <c r="M276" s="11"/>
      <c r="N276" s="11"/>
      <c r="O276" s="11"/>
      <c r="P276" s="11"/>
      <c r="Q276" s="16"/>
      <c r="R276" s="11"/>
      <c r="S276" s="11"/>
    </row>
    <row r="277" spans="1:19" ht="15" customHeight="1" x14ac:dyDescent="0.25">
      <c r="A277" s="6" t="s">
        <v>824</v>
      </c>
      <c r="B277" s="15" t="s">
        <v>1380</v>
      </c>
      <c r="C277" s="11">
        <f t="shared" si="60"/>
        <v>3750982.5</v>
      </c>
      <c r="D277" s="11">
        <f t="shared" si="62"/>
        <v>76089.799999999988</v>
      </c>
      <c r="E277" s="11">
        <v>119294.94</v>
      </c>
      <c r="F277" s="11"/>
      <c r="G277" s="11"/>
      <c r="H277" s="11"/>
      <c r="I277" s="11"/>
      <c r="J277" s="11"/>
      <c r="K277" s="11">
        <v>3555597.7600000002</v>
      </c>
      <c r="L277" s="12"/>
      <c r="M277" s="11"/>
      <c r="N277" s="11"/>
      <c r="O277" s="11"/>
      <c r="P277" s="11"/>
      <c r="Q277" s="16"/>
      <c r="R277" s="11"/>
      <c r="S277" s="11"/>
    </row>
    <row r="278" spans="1:19" ht="15" customHeight="1" x14ac:dyDescent="0.25">
      <c r="A278" s="6" t="s">
        <v>825</v>
      </c>
      <c r="B278" s="15" t="s">
        <v>1381</v>
      </c>
      <c r="C278" s="11">
        <f t="shared" si="60"/>
        <v>3830547.51</v>
      </c>
      <c r="D278" s="11">
        <f t="shared" si="62"/>
        <v>77744.409999999989</v>
      </c>
      <c r="E278" s="11">
        <v>119886.87</v>
      </c>
      <c r="F278" s="11"/>
      <c r="G278" s="11"/>
      <c r="H278" s="11"/>
      <c r="I278" s="11"/>
      <c r="J278" s="11"/>
      <c r="K278" s="11">
        <v>3632916.23</v>
      </c>
      <c r="L278" s="12"/>
      <c r="M278" s="11"/>
      <c r="N278" s="11"/>
      <c r="O278" s="11"/>
      <c r="P278" s="11"/>
      <c r="Q278" s="16"/>
      <c r="R278" s="11"/>
      <c r="S278" s="11"/>
    </row>
    <row r="279" spans="1:19" ht="15" customHeight="1" x14ac:dyDescent="0.25">
      <c r="A279" s="6" t="s">
        <v>826</v>
      </c>
      <c r="B279" s="15" t="s">
        <v>1382</v>
      </c>
      <c r="C279" s="11">
        <f t="shared" si="60"/>
        <v>14375138.300000001</v>
      </c>
      <c r="D279" s="11"/>
      <c r="E279" s="11">
        <f>ROUNDUP(SUM(F279+G279+H279+I279+J279+K279+M279+O279+P279+Q279+R279+S279)*0.04,2)</f>
        <v>552889.94000000006</v>
      </c>
      <c r="F279" s="11"/>
      <c r="G279" s="11"/>
      <c r="H279" s="11"/>
      <c r="I279" s="11">
        <v>6363776.4400000004</v>
      </c>
      <c r="J279" s="11">
        <v>7458471.9199999999</v>
      </c>
      <c r="K279" s="11"/>
      <c r="L279" s="12"/>
      <c r="M279" s="11"/>
      <c r="N279" s="11"/>
      <c r="O279" s="11"/>
      <c r="P279" s="11"/>
      <c r="Q279" s="16"/>
      <c r="R279" s="11"/>
      <c r="S279" s="11"/>
    </row>
    <row r="280" spans="1:19" ht="15" customHeight="1" x14ac:dyDescent="0.25">
      <c r="A280" s="6" t="s">
        <v>827</v>
      </c>
      <c r="B280" s="15" t="s">
        <v>1383</v>
      </c>
      <c r="C280" s="11">
        <f t="shared" si="60"/>
        <v>15397266.26</v>
      </c>
      <c r="D280" s="11"/>
      <c r="E280" s="11">
        <f t="shared" si="61"/>
        <v>592202.55000000005</v>
      </c>
      <c r="F280" s="11"/>
      <c r="G280" s="11"/>
      <c r="H280" s="11"/>
      <c r="I280" s="11"/>
      <c r="J280" s="11"/>
      <c r="K280" s="11"/>
      <c r="L280" s="12"/>
      <c r="M280" s="11"/>
      <c r="N280" s="11" t="s">
        <v>184</v>
      </c>
      <c r="O280" s="11">
        <v>14805063.710000001</v>
      </c>
      <c r="P280" s="11"/>
      <c r="Q280" s="16"/>
      <c r="R280" s="11"/>
      <c r="S280" s="11"/>
    </row>
    <row r="281" spans="1:19" ht="15" customHeight="1" x14ac:dyDescent="0.25">
      <c r="A281" s="6" t="s">
        <v>828</v>
      </c>
      <c r="B281" s="15" t="s">
        <v>1384</v>
      </c>
      <c r="C281" s="11">
        <f t="shared" si="60"/>
        <v>3821085.36</v>
      </c>
      <c r="D281" s="11">
        <f>ROUNDUP(SUM(K281+M281)*0.0214,2)</f>
        <v>77040.92</v>
      </c>
      <c r="E281" s="11">
        <f t="shared" si="61"/>
        <v>144001.71000000002</v>
      </c>
      <c r="F281" s="11"/>
      <c r="G281" s="11"/>
      <c r="H281" s="11"/>
      <c r="I281" s="11"/>
      <c r="J281" s="11"/>
      <c r="K281" s="11">
        <v>3600042.73</v>
      </c>
      <c r="L281" s="12"/>
      <c r="M281" s="11"/>
      <c r="N281" s="11"/>
      <c r="O281" s="11"/>
      <c r="P281" s="11"/>
      <c r="Q281" s="16"/>
      <c r="R281" s="11"/>
      <c r="S281" s="11"/>
    </row>
    <row r="282" spans="1:19" ht="15" customHeight="1" x14ac:dyDescent="0.25">
      <c r="A282" s="6" t="s">
        <v>829</v>
      </c>
      <c r="B282" s="15" t="s">
        <v>1385</v>
      </c>
      <c r="C282" s="11">
        <f t="shared" si="60"/>
        <v>17905485.030000001</v>
      </c>
      <c r="D282" s="11"/>
      <c r="E282" s="11">
        <f t="shared" si="61"/>
        <v>688672.51</v>
      </c>
      <c r="F282" s="11"/>
      <c r="G282" s="11">
        <v>8703271.6099999994</v>
      </c>
      <c r="H282" s="11">
        <v>3955238.99</v>
      </c>
      <c r="I282" s="11">
        <v>2098646.59</v>
      </c>
      <c r="J282" s="11">
        <v>2459655.33</v>
      </c>
      <c r="K282" s="11"/>
      <c r="L282" s="12"/>
      <c r="M282" s="11"/>
      <c r="N282" s="11"/>
      <c r="O282" s="11"/>
      <c r="P282" s="11"/>
      <c r="Q282" s="16"/>
      <c r="R282" s="11"/>
      <c r="S282" s="11"/>
    </row>
    <row r="283" spans="1:19" ht="15" customHeight="1" x14ac:dyDescent="0.25">
      <c r="A283" s="6" t="s">
        <v>830</v>
      </c>
      <c r="B283" s="15" t="s">
        <v>1386</v>
      </c>
      <c r="C283" s="11">
        <f t="shared" si="60"/>
        <v>14721716.74</v>
      </c>
      <c r="D283" s="11"/>
      <c r="E283" s="11">
        <f t="shared" si="61"/>
        <v>566219.88</v>
      </c>
      <c r="F283" s="11"/>
      <c r="G283" s="11">
        <v>5939478.3799999999</v>
      </c>
      <c r="H283" s="11">
        <v>4054406.1</v>
      </c>
      <c r="I283" s="11">
        <v>1600751.03</v>
      </c>
      <c r="J283" s="11">
        <v>2560861.35</v>
      </c>
      <c r="K283" s="11"/>
      <c r="L283" s="12"/>
      <c r="M283" s="11"/>
      <c r="N283" s="11"/>
      <c r="O283" s="11"/>
      <c r="P283" s="11"/>
      <c r="Q283" s="16"/>
      <c r="R283" s="11"/>
      <c r="S283" s="11"/>
    </row>
    <row r="284" spans="1:19" ht="15" customHeight="1" x14ac:dyDescent="0.25">
      <c r="A284" s="6" t="s">
        <v>831</v>
      </c>
      <c r="B284" s="15" t="s">
        <v>1387</v>
      </c>
      <c r="C284" s="11">
        <f t="shared" si="60"/>
        <v>7935830.3399999999</v>
      </c>
      <c r="D284" s="11">
        <f t="shared" ref="D284:D285" si="63">ROUNDUP(SUM(K284+M284)*0.0214,2)</f>
        <v>163187.85</v>
      </c>
      <c r="E284" s="11">
        <v>147042.44</v>
      </c>
      <c r="F284" s="11"/>
      <c r="G284" s="11"/>
      <c r="H284" s="11"/>
      <c r="I284" s="11"/>
      <c r="J284" s="11"/>
      <c r="K284" s="11">
        <v>7625600.0499999998</v>
      </c>
      <c r="L284" s="12"/>
      <c r="M284" s="11"/>
      <c r="N284" s="11"/>
      <c r="O284" s="11"/>
      <c r="P284" s="11"/>
      <c r="Q284" s="16"/>
      <c r="R284" s="11"/>
      <c r="S284" s="11"/>
    </row>
    <row r="285" spans="1:19" ht="15" customHeight="1" x14ac:dyDescent="0.25">
      <c r="A285" s="6" t="s">
        <v>832</v>
      </c>
      <c r="B285" s="15" t="s">
        <v>1388</v>
      </c>
      <c r="C285" s="11">
        <f t="shared" si="60"/>
        <v>3783564.91</v>
      </c>
      <c r="D285" s="11">
        <f t="shared" si="63"/>
        <v>76765.149999999994</v>
      </c>
      <c r="E285" s="11">
        <v>119643.44</v>
      </c>
      <c r="F285" s="11"/>
      <c r="G285" s="11"/>
      <c r="H285" s="11"/>
      <c r="I285" s="11"/>
      <c r="J285" s="11"/>
      <c r="K285" s="11">
        <v>3587156.3200000003</v>
      </c>
      <c r="L285" s="12"/>
      <c r="M285" s="11"/>
      <c r="N285" s="11"/>
      <c r="O285" s="11"/>
      <c r="P285" s="11"/>
      <c r="Q285" s="16"/>
      <c r="R285" s="11"/>
      <c r="S285" s="11"/>
    </row>
    <row r="286" spans="1:19" ht="15" customHeight="1" x14ac:dyDescent="0.25">
      <c r="A286" s="6" t="s">
        <v>833</v>
      </c>
      <c r="B286" s="15" t="s">
        <v>1389</v>
      </c>
      <c r="C286" s="11">
        <f t="shared" si="60"/>
        <v>4188427.63</v>
      </c>
      <c r="D286" s="11">
        <f>ROUNDUP(SUM(K286+M286)*0.0214,2)</f>
        <v>84447.29</v>
      </c>
      <c r="E286" s="11">
        <f t="shared" si="61"/>
        <v>157845.40000000002</v>
      </c>
      <c r="F286" s="11"/>
      <c r="G286" s="11"/>
      <c r="H286" s="11"/>
      <c r="I286" s="11"/>
      <c r="J286" s="11"/>
      <c r="K286" s="11">
        <v>3946134.94</v>
      </c>
      <c r="L286" s="12"/>
      <c r="M286" s="11"/>
      <c r="N286" s="11"/>
      <c r="O286" s="11"/>
      <c r="P286" s="11"/>
      <c r="Q286" s="16"/>
      <c r="R286" s="11"/>
      <c r="S286" s="11"/>
    </row>
    <row r="287" spans="1:19" ht="15" customHeight="1" x14ac:dyDescent="0.25">
      <c r="A287" s="6" t="s">
        <v>834</v>
      </c>
      <c r="B287" s="15" t="s">
        <v>1390</v>
      </c>
      <c r="C287" s="11">
        <f t="shared" si="60"/>
        <v>2029305.98</v>
      </c>
      <c r="D287" s="11">
        <f>ROUNDUP(SUM(K287+M287)*0.0214,2)</f>
        <v>40780.080000000002</v>
      </c>
      <c r="E287" s="11">
        <v>82914.850000000006</v>
      </c>
      <c r="F287" s="11"/>
      <c r="G287" s="11"/>
      <c r="H287" s="11"/>
      <c r="I287" s="11"/>
      <c r="J287" s="11"/>
      <c r="K287" s="11">
        <v>1905611.05</v>
      </c>
      <c r="L287" s="12"/>
      <c r="M287" s="11"/>
      <c r="N287" s="11"/>
      <c r="O287" s="11"/>
      <c r="P287" s="11"/>
      <c r="Q287" s="16"/>
      <c r="R287" s="11"/>
      <c r="S287" s="11"/>
    </row>
    <row r="288" spans="1:19" s="7" customFormat="1" ht="15" customHeight="1" x14ac:dyDescent="0.25">
      <c r="A288" s="6" t="s">
        <v>835</v>
      </c>
      <c r="B288" s="15" t="s">
        <v>1541</v>
      </c>
      <c r="C288" s="11">
        <f>ROUNDUP(SUM(D288+E288+F288+G288+H288+I288+J288+K288+M288+O288+P288+Q288+R288+S288),2)</f>
        <v>2068729.66</v>
      </c>
      <c r="D288" s="11">
        <f>ROUNDUP(SUM(F288+G288+H288+I288+J288+K288+M288+O288+P288+Q288+R288+S288)*0.0214,2)</f>
        <v>41596.21</v>
      </c>
      <c r="E288" s="11">
        <v>83385.759999999995</v>
      </c>
      <c r="F288" s="11"/>
      <c r="G288" s="11"/>
      <c r="H288" s="11"/>
      <c r="I288" s="11"/>
      <c r="J288" s="11"/>
      <c r="K288" s="11">
        <v>1943747.69</v>
      </c>
      <c r="L288" s="8"/>
      <c r="M288" s="11"/>
      <c r="N288" s="12"/>
      <c r="O288" s="11"/>
      <c r="P288" s="11"/>
      <c r="Q288" s="11"/>
      <c r="R288" s="11"/>
      <c r="S288" s="11"/>
    </row>
    <row r="289" spans="1:19" ht="15" customHeight="1" x14ac:dyDescent="0.25">
      <c r="A289" s="26"/>
      <c r="B289" s="15" t="s">
        <v>450</v>
      </c>
      <c r="C289" s="11">
        <f>ROUNDUP(SUM(D289+E289+F289+G289+H289+I289+J289+K289+M289+O289+P289+Q289+R289+S289),2)</f>
        <v>142920142.75999999</v>
      </c>
      <c r="D289" s="11">
        <f t="shared" ref="D289:S289" si="64">SUM(D271:D288)</f>
        <v>944560.37</v>
      </c>
      <c r="E289" s="11">
        <f t="shared" si="64"/>
        <v>5236636.95</v>
      </c>
      <c r="F289" s="11">
        <f t="shared" si="64"/>
        <v>0</v>
      </c>
      <c r="G289" s="11">
        <f t="shared" si="64"/>
        <v>25233201.999999996</v>
      </c>
      <c r="H289" s="11">
        <f t="shared" si="64"/>
        <v>12822521.279999999</v>
      </c>
      <c r="I289" s="11">
        <f t="shared" si="64"/>
        <v>12616882.25</v>
      </c>
      <c r="J289" s="11">
        <f t="shared" si="64"/>
        <v>15471985.129999999</v>
      </c>
      <c r="K289" s="11">
        <f t="shared" si="64"/>
        <v>44138331.379999995</v>
      </c>
      <c r="L289" s="12">
        <f t="shared" si="64"/>
        <v>0</v>
      </c>
      <c r="M289" s="11">
        <f t="shared" si="64"/>
        <v>0</v>
      </c>
      <c r="N289" s="11" t="s">
        <v>65</v>
      </c>
      <c r="O289" s="11">
        <f t="shared" si="64"/>
        <v>26456023.399999999</v>
      </c>
      <c r="P289" s="11">
        <f t="shared" si="64"/>
        <v>0</v>
      </c>
      <c r="Q289" s="11">
        <f t="shared" si="64"/>
        <v>0</v>
      </c>
      <c r="R289" s="11">
        <f t="shared" si="64"/>
        <v>0</v>
      </c>
      <c r="S289" s="11">
        <f t="shared" si="64"/>
        <v>0</v>
      </c>
    </row>
    <row r="290" spans="1:19" ht="15" customHeight="1" x14ac:dyDescent="0.25">
      <c r="A290" s="6"/>
      <c r="B290" s="6" t="s">
        <v>34</v>
      </c>
      <c r="C290" s="11"/>
      <c r="D290" s="13"/>
      <c r="E290" s="13"/>
      <c r="F290" s="13"/>
      <c r="G290" s="13"/>
      <c r="H290" s="13"/>
      <c r="I290" s="13"/>
      <c r="J290" s="13"/>
      <c r="K290" s="13"/>
      <c r="L290" s="14"/>
      <c r="M290" s="13"/>
      <c r="N290" s="13"/>
      <c r="O290" s="13"/>
      <c r="P290" s="13"/>
      <c r="Q290" s="16"/>
      <c r="R290" s="13"/>
      <c r="S290" s="13"/>
    </row>
    <row r="291" spans="1:19" ht="15" customHeight="1" x14ac:dyDescent="0.25">
      <c r="A291" s="6" t="s">
        <v>836</v>
      </c>
      <c r="B291" s="15" t="s">
        <v>1512</v>
      </c>
      <c r="C291" s="11">
        <f>ROUND(D291+E291+F291+G291+H291+I291+J291+K291+M291+O291+P291+Q291+R291+S291,2)</f>
        <v>29808435.649999999</v>
      </c>
      <c r="D291" s="11"/>
      <c r="E291" s="11">
        <f>ROUNDUP(SUM(F291+G291+H291+I291+J291+K291+M291+O291+P291+Q291+R291+S291)*0.04,2)</f>
        <v>1146478.3</v>
      </c>
      <c r="F291" s="11"/>
      <c r="G291" s="11"/>
      <c r="H291" s="11"/>
      <c r="I291" s="11"/>
      <c r="J291" s="11"/>
      <c r="K291" s="11"/>
      <c r="L291" s="12"/>
      <c r="M291" s="11"/>
      <c r="N291" s="11" t="s">
        <v>135</v>
      </c>
      <c r="O291" s="11">
        <v>28661957.350000001</v>
      </c>
      <c r="P291" s="11"/>
      <c r="Q291" s="16"/>
      <c r="R291" s="11"/>
      <c r="S291" s="11"/>
    </row>
    <row r="292" spans="1:19" s="7" customFormat="1" ht="15" customHeight="1" x14ac:dyDescent="0.25">
      <c r="A292" s="6" t="s">
        <v>837</v>
      </c>
      <c r="B292" s="15" t="s">
        <v>945</v>
      </c>
      <c r="C292" s="11">
        <f>ROUNDUP(SUM(D292+E292+F292+G292+H292+I292+J292+K292+M292+O292+P292+Q292+R292+S292),2)</f>
        <v>14423069.26</v>
      </c>
      <c r="D292" s="11"/>
      <c r="E292" s="11"/>
      <c r="F292" s="11"/>
      <c r="G292" s="11"/>
      <c r="H292" s="11">
        <v>7344340.2999999998</v>
      </c>
      <c r="I292" s="11">
        <v>2880557.22</v>
      </c>
      <c r="J292" s="11">
        <v>4198171.74</v>
      </c>
      <c r="K292" s="11"/>
      <c r="L292" s="8"/>
      <c r="M292" s="11"/>
      <c r="N292" s="12"/>
      <c r="O292" s="11"/>
      <c r="P292" s="11"/>
      <c r="Q292" s="11"/>
      <c r="R292" s="11"/>
      <c r="S292" s="11"/>
    </row>
    <row r="293" spans="1:19" ht="15" customHeight="1" x14ac:dyDescent="0.25">
      <c r="A293" s="6" t="s">
        <v>838</v>
      </c>
      <c r="B293" s="15" t="s">
        <v>918</v>
      </c>
      <c r="C293" s="11">
        <f>ROUND(D293+E293+F293+G293+H293+I293+J293+K293+M293+O293+P293+Q293+R293+S293,2)</f>
        <v>15574860.33</v>
      </c>
      <c r="D293" s="11"/>
      <c r="E293" s="11"/>
      <c r="F293" s="27"/>
      <c r="G293" s="11">
        <v>3468189.26</v>
      </c>
      <c r="H293" s="11">
        <v>2004540.09</v>
      </c>
      <c r="I293" s="11">
        <v>842170.63</v>
      </c>
      <c r="J293" s="11">
        <v>1383986.98</v>
      </c>
      <c r="K293" s="11"/>
      <c r="L293" s="12"/>
      <c r="M293" s="11"/>
      <c r="N293" s="11" t="s">
        <v>135</v>
      </c>
      <c r="O293" s="11">
        <v>7875973.3700000001</v>
      </c>
      <c r="P293" s="11"/>
      <c r="Q293" s="11"/>
      <c r="R293" s="11"/>
      <c r="S293" s="11"/>
    </row>
    <row r="294" spans="1:19" ht="15" customHeight="1" x14ac:dyDescent="0.25">
      <c r="A294" s="6" t="s">
        <v>839</v>
      </c>
      <c r="B294" s="15" t="s">
        <v>247</v>
      </c>
      <c r="C294" s="11">
        <f>ROUND(D294+E294+F294+G294+H294+I294+J294+K294+M294+O294+P294+Q294+R294+S294,2)</f>
        <v>31661126.690000001</v>
      </c>
      <c r="D294" s="11">
        <f>ROUNDUP(SUM(F294+G294+H294+I294+J294+K294+M294+O294+P294+Q294+R294+S294)*0.0214,2)</f>
        <v>638353.23</v>
      </c>
      <c r="E294" s="11">
        <f>ROUNDUP(SUM(F294+G294+H294+I294+J294+K294+M294+O294+P294+Q294+R294+S294)*0.04,2)</f>
        <v>1193183.6000000001</v>
      </c>
      <c r="F294" s="11"/>
      <c r="G294" s="11"/>
      <c r="H294" s="11"/>
      <c r="I294" s="11"/>
      <c r="J294" s="11"/>
      <c r="K294" s="11"/>
      <c r="L294" s="12">
        <v>6</v>
      </c>
      <c r="M294" s="11">
        <v>29829589.859999999</v>
      </c>
      <c r="N294" s="11"/>
      <c r="O294" s="11"/>
      <c r="P294" s="11"/>
      <c r="Q294" s="11"/>
      <c r="R294" s="11"/>
      <c r="S294" s="11"/>
    </row>
    <row r="295" spans="1:19" s="7" customFormat="1" ht="15" customHeight="1" x14ac:dyDescent="0.25">
      <c r="A295" s="6" t="s">
        <v>920</v>
      </c>
      <c r="B295" s="15" t="s">
        <v>947</v>
      </c>
      <c r="C295" s="11">
        <f>ROUNDUP(SUM(D295+E295+F295+G295+H295+I295+J295+K295+M295+O295+P295+Q295+R295+S295),2)</f>
        <v>10542080.609999999</v>
      </c>
      <c r="D295" s="11"/>
      <c r="E295" s="11"/>
      <c r="F295" s="11">
        <v>2756540.33</v>
      </c>
      <c r="G295" s="11">
        <v>3475589.53</v>
      </c>
      <c r="H295" s="11">
        <v>2042090.85</v>
      </c>
      <c r="I295" s="11">
        <v>857946.89</v>
      </c>
      <c r="J295" s="11">
        <v>1409913.01</v>
      </c>
      <c r="K295" s="11"/>
      <c r="L295" s="8"/>
      <c r="M295" s="11"/>
      <c r="N295" s="12"/>
      <c r="O295" s="11"/>
      <c r="P295" s="11"/>
      <c r="Q295" s="11"/>
      <c r="R295" s="11"/>
      <c r="S295" s="11"/>
    </row>
    <row r="296" spans="1:19" ht="15" customHeight="1" x14ac:dyDescent="0.25">
      <c r="A296" s="6" t="s">
        <v>921</v>
      </c>
      <c r="B296" s="15" t="s">
        <v>876</v>
      </c>
      <c r="C296" s="11">
        <f t="shared" ref="C296:C301" si="65">ROUND(D296+E296+F296+G296+H296+I296+J296+K296+M296+O296+P296+Q296+R296+S296,2)</f>
        <v>76747976.909999996</v>
      </c>
      <c r="D296" s="11"/>
      <c r="E296" s="11"/>
      <c r="F296" s="11"/>
      <c r="G296" s="11">
        <v>13364267.630000001</v>
      </c>
      <c r="H296" s="11">
        <v>7852207.0499999998</v>
      </c>
      <c r="I296" s="11">
        <v>3298960.29</v>
      </c>
      <c r="J296" s="11">
        <v>5421369.4100000001</v>
      </c>
      <c r="K296" s="11"/>
      <c r="L296" s="12"/>
      <c r="M296" s="11"/>
      <c r="N296" s="11"/>
      <c r="O296" s="11"/>
      <c r="P296" s="11"/>
      <c r="Q296" s="11">
        <v>46811172.530000001</v>
      </c>
      <c r="R296" s="11"/>
      <c r="S296" s="11"/>
    </row>
    <row r="297" spans="1:19" ht="15" customHeight="1" x14ac:dyDescent="0.25">
      <c r="A297" s="6" t="s">
        <v>922</v>
      </c>
      <c r="B297" s="15" t="s">
        <v>887</v>
      </c>
      <c r="C297" s="11">
        <f t="shared" si="65"/>
        <v>104059382.77</v>
      </c>
      <c r="D297" s="11"/>
      <c r="E297" s="11"/>
      <c r="F297" s="11"/>
      <c r="G297" s="11"/>
      <c r="H297" s="11">
        <v>7502488.5800000001</v>
      </c>
      <c r="I297" s="11">
        <v>3151934.14</v>
      </c>
      <c r="J297" s="11">
        <v>5179925.5599999996</v>
      </c>
      <c r="K297" s="11"/>
      <c r="L297" s="12"/>
      <c r="M297" s="11"/>
      <c r="N297" s="12" t="s">
        <v>135</v>
      </c>
      <c r="O297" s="11">
        <v>37298782.600000001</v>
      </c>
      <c r="P297" s="11"/>
      <c r="Q297" s="11">
        <v>50926251.890000001</v>
      </c>
      <c r="R297" s="11"/>
      <c r="S297" s="11"/>
    </row>
    <row r="298" spans="1:19" ht="15" customHeight="1" x14ac:dyDescent="0.25">
      <c r="A298" s="6" t="s">
        <v>923</v>
      </c>
      <c r="B298" s="15" t="s">
        <v>877</v>
      </c>
      <c r="C298" s="11">
        <f t="shared" si="65"/>
        <v>12747901.66</v>
      </c>
      <c r="D298" s="11"/>
      <c r="E298" s="11">
        <v>2213541.29</v>
      </c>
      <c r="F298" s="11"/>
      <c r="G298" s="11"/>
      <c r="H298" s="11">
        <v>5364179.1500000004</v>
      </c>
      <c r="I298" s="11">
        <v>2103909.1800000002</v>
      </c>
      <c r="J298" s="11">
        <v>3066272.04</v>
      </c>
      <c r="K298" s="11"/>
      <c r="L298" s="12"/>
      <c r="M298" s="11"/>
      <c r="N298" s="11"/>
      <c r="O298" s="11"/>
      <c r="P298" s="11"/>
      <c r="Q298" s="11"/>
      <c r="R298" s="11"/>
      <c r="S298" s="11"/>
    </row>
    <row r="299" spans="1:19" ht="15" customHeight="1" x14ac:dyDescent="0.25">
      <c r="A299" s="6" t="s">
        <v>924</v>
      </c>
      <c r="B299" s="15" t="s">
        <v>646</v>
      </c>
      <c r="C299" s="11">
        <f t="shared" si="65"/>
        <v>65586342.350000001</v>
      </c>
      <c r="D299" s="11"/>
      <c r="E299" s="11">
        <f>ROUNDUP(SUM(F299+G299+H299+I299+J299+K299+M299+O299+P299+Q299+R299+S299)*0.04,2)</f>
        <v>2522551.63</v>
      </c>
      <c r="F299" s="11"/>
      <c r="G299" s="11"/>
      <c r="H299" s="11">
        <v>31120453.120000001</v>
      </c>
      <c r="I299" s="11">
        <v>12286903.68</v>
      </c>
      <c r="J299" s="11">
        <v>19656433.920000002</v>
      </c>
      <c r="K299" s="11"/>
      <c r="L299" s="12"/>
      <c r="M299" s="11"/>
      <c r="N299" s="12"/>
      <c r="O299" s="11"/>
      <c r="P299" s="11"/>
      <c r="Q299" s="16"/>
      <c r="R299" s="11"/>
      <c r="S299" s="11"/>
    </row>
    <row r="300" spans="1:19" ht="15" customHeight="1" x14ac:dyDescent="0.25">
      <c r="A300" s="6" t="s">
        <v>925</v>
      </c>
      <c r="B300" s="15" t="s">
        <v>647</v>
      </c>
      <c r="C300" s="11">
        <f t="shared" si="65"/>
        <v>11175655.57</v>
      </c>
      <c r="D300" s="11"/>
      <c r="E300" s="11">
        <f>ROUNDUP(SUM(F300+G300+H300+I300+J300+K300+M300+O300+P300+Q300+R300+S300)*0.04,2)</f>
        <v>429832.91000000003</v>
      </c>
      <c r="F300" s="11"/>
      <c r="G300" s="11"/>
      <c r="H300" s="11">
        <v>7196533.6199999992</v>
      </c>
      <c r="I300" s="11">
        <v>3549289.04</v>
      </c>
      <c r="J300" s="11"/>
      <c r="K300" s="11"/>
      <c r="L300" s="12"/>
      <c r="M300" s="11"/>
      <c r="N300" s="12"/>
      <c r="O300" s="11"/>
      <c r="P300" s="11"/>
      <c r="Q300" s="16"/>
      <c r="R300" s="11"/>
      <c r="S300" s="11"/>
    </row>
    <row r="301" spans="1:19" ht="15" customHeight="1" x14ac:dyDescent="0.25">
      <c r="A301" s="6" t="s">
        <v>926</v>
      </c>
      <c r="B301" s="15" t="s">
        <v>878</v>
      </c>
      <c r="C301" s="11">
        <f t="shared" si="65"/>
        <v>1776005.03</v>
      </c>
      <c r="D301" s="11"/>
      <c r="E301" s="11">
        <v>1776005.03</v>
      </c>
      <c r="F301" s="11"/>
      <c r="G301" s="11"/>
      <c r="H301" s="11"/>
      <c r="I301" s="11"/>
      <c r="J301" s="11"/>
      <c r="K301" s="11"/>
      <c r="L301" s="12"/>
      <c r="M301" s="11"/>
      <c r="N301" s="12"/>
      <c r="O301" s="11"/>
      <c r="P301" s="11"/>
      <c r="Q301" s="11"/>
      <c r="R301" s="11"/>
      <c r="S301" s="11"/>
    </row>
    <row r="302" spans="1:19" s="7" customFormat="1" ht="18" customHeight="1" x14ac:dyDescent="0.25">
      <c r="A302" s="6" t="s">
        <v>927</v>
      </c>
      <c r="B302" s="15" t="s">
        <v>953</v>
      </c>
      <c r="C302" s="11">
        <f>ROUNDUP(SUM(D302+E302+F302+G302+H302+I302+J302+K302+M302+O302+P302+Q302+R302+S302),2)</f>
        <v>6428779.0499999998</v>
      </c>
      <c r="D302" s="11"/>
      <c r="E302" s="11"/>
      <c r="F302" s="11">
        <v>2837945.13</v>
      </c>
      <c r="G302" s="11">
        <v>3590833.92</v>
      </c>
      <c r="H302" s="11"/>
      <c r="I302" s="11"/>
      <c r="J302" s="11"/>
      <c r="K302" s="11"/>
      <c r="L302" s="8"/>
      <c r="M302" s="11"/>
      <c r="N302" s="12"/>
      <c r="O302" s="11"/>
      <c r="P302" s="11"/>
      <c r="Q302" s="11"/>
      <c r="R302" s="11"/>
      <c r="S302" s="11"/>
    </row>
    <row r="303" spans="1:19" s="7" customFormat="1" ht="15" customHeight="1" x14ac:dyDescent="0.25">
      <c r="A303" s="6" t="s">
        <v>840</v>
      </c>
      <c r="B303" s="15" t="s">
        <v>970</v>
      </c>
      <c r="C303" s="11">
        <f>ROUNDUP(SUM(D303+E303+F303+G303+H303+I303+J303+K303+M303+O303+P303+Q303+R303+S303),2)</f>
        <v>20379165.23</v>
      </c>
      <c r="D303" s="11"/>
      <c r="E303" s="11"/>
      <c r="F303" s="11"/>
      <c r="G303" s="11">
        <v>8764039.9000000004</v>
      </c>
      <c r="H303" s="11">
        <v>5783611.8799999999</v>
      </c>
      <c r="I303" s="11">
        <v>2525467.81</v>
      </c>
      <c r="J303" s="11">
        <v>3306045.64</v>
      </c>
      <c r="K303" s="11"/>
      <c r="L303" s="8"/>
      <c r="M303" s="11"/>
      <c r="N303" s="12"/>
      <c r="O303" s="11"/>
      <c r="P303" s="11"/>
      <c r="Q303" s="11"/>
      <c r="R303" s="11"/>
      <c r="S303" s="11"/>
    </row>
    <row r="304" spans="1:19" ht="15" customHeight="1" x14ac:dyDescent="0.25">
      <c r="A304" s="6" t="s">
        <v>928</v>
      </c>
      <c r="B304" s="15" t="s">
        <v>648</v>
      </c>
      <c r="C304" s="11">
        <f>ROUND(D304+E304+F304+G304+H304+I304+J304+K304+M304+O304+P304+Q304+R304+S304,2)</f>
        <v>31287418.469999999</v>
      </c>
      <c r="D304" s="11"/>
      <c r="E304" s="11">
        <f>ROUNDUP(SUM(F304+G304+H304+I304+J304+K304+M304+O304+P304+Q304+R304+S304)*0.04,2)</f>
        <v>1203362.25</v>
      </c>
      <c r="F304" s="11"/>
      <c r="G304" s="11">
        <v>15319741.15</v>
      </c>
      <c r="H304" s="11">
        <v>10377396.09</v>
      </c>
      <c r="I304" s="11">
        <v>4386918.9800000004</v>
      </c>
      <c r="J304" s="11"/>
      <c r="K304" s="11"/>
      <c r="L304" s="12"/>
      <c r="M304" s="11"/>
      <c r="N304" s="11"/>
      <c r="O304" s="11"/>
      <c r="P304" s="11"/>
      <c r="Q304" s="16"/>
      <c r="R304" s="11"/>
      <c r="S304" s="11"/>
    </row>
    <row r="305" spans="1:19" s="7" customFormat="1" ht="15" customHeight="1" x14ac:dyDescent="0.25">
      <c r="A305" s="6" t="s">
        <v>1106</v>
      </c>
      <c r="B305" s="15" t="s">
        <v>958</v>
      </c>
      <c r="C305" s="11">
        <f>ROUNDUP(SUM(D305+E305+F305+G305+H305+I305+J305+K305+M305+O305+P305+Q305+R305+S305),2)</f>
        <v>25901338.27</v>
      </c>
      <c r="D305" s="11"/>
      <c r="E305" s="11"/>
      <c r="F305" s="11"/>
      <c r="G305" s="11">
        <v>12248866.710000001</v>
      </c>
      <c r="H305" s="11">
        <v>5858997.1800000006</v>
      </c>
      <c r="I305" s="11">
        <v>2871808.16</v>
      </c>
      <c r="J305" s="11">
        <v>4921666.22</v>
      </c>
      <c r="K305" s="11"/>
      <c r="L305" s="8"/>
      <c r="M305" s="11"/>
      <c r="N305" s="12"/>
      <c r="O305" s="11"/>
      <c r="P305" s="11"/>
      <c r="Q305" s="11"/>
      <c r="R305" s="11"/>
      <c r="S305" s="11"/>
    </row>
    <row r="306" spans="1:19" s="7" customFormat="1" x14ac:dyDescent="0.25">
      <c r="A306" s="6" t="s">
        <v>929</v>
      </c>
      <c r="B306" s="15" t="s">
        <v>1107</v>
      </c>
      <c r="C306" s="11">
        <v>25391206.030000001</v>
      </c>
      <c r="D306" s="11"/>
      <c r="E306" s="11"/>
      <c r="F306" s="11"/>
      <c r="G306" s="11"/>
      <c r="H306" s="11">
        <v>12529959.73</v>
      </c>
      <c r="I306" s="11">
        <v>4947044.3</v>
      </c>
      <c r="J306" s="11">
        <v>7914202</v>
      </c>
      <c r="K306" s="11"/>
      <c r="L306" s="8"/>
      <c r="M306" s="11"/>
      <c r="N306" s="12"/>
      <c r="O306" s="11"/>
      <c r="P306" s="11"/>
      <c r="Q306" s="11"/>
      <c r="R306" s="11"/>
      <c r="S306" s="11"/>
    </row>
    <row r="307" spans="1:19" s="7" customFormat="1" x14ac:dyDescent="0.25">
      <c r="A307" s="6" t="s">
        <v>930</v>
      </c>
      <c r="B307" s="15" t="s">
        <v>1108</v>
      </c>
      <c r="C307" s="11">
        <f>ROUNDUP(SUM(D307+E307+F307+G307+H307+I307+J307+K307+M307+O307+P307+Q307+R307+S307),2)</f>
        <v>6286777.7400000002</v>
      </c>
      <c r="D307" s="11"/>
      <c r="E307" s="11"/>
      <c r="F307" s="11"/>
      <c r="G307" s="11"/>
      <c r="H307" s="11">
        <v>2783881.8</v>
      </c>
      <c r="I307" s="11">
        <v>1376519.58</v>
      </c>
      <c r="J307" s="11">
        <v>2126376.36</v>
      </c>
      <c r="K307" s="11"/>
      <c r="L307" s="8"/>
      <c r="M307" s="11"/>
      <c r="N307" s="12"/>
      <c r="O307" s="11"/>
      <c r="P307" s="11"/>
      <c r="Q307" s="11"/>
      <c r="R307" s="11"/>
      <c r="S307" s="11"/>
    </row>
    <row r="308" spans="1:19" ht="15" customHeight="1" x14ac:dyDescent="0.25">
      <c r="A308" s="6" t="s">
        <v>931</v>
      </c>
      <c r="B308" s="15" t="s">
        <v>652</v>
      </c>
      <c r="C308" s="11">
        <f>ROUND(D308+E308+F308+G308+H308+I308+J308+K308+M308+O308+P308+Q308+R308+S308,2)</f>
        <v>6199189.0300000003</v>
      </c>
      <c r="D308" s="11"/>
      <c r="E308" s="11">
        <f>ROUNDUP(SUM(F308+G308+H308+I308+J308+K308+M308+O308+P308+Q308+R308+S308)*0.04,2)</f>
        <v>238430.35</v>
      </c>
      <c r="F308" s="11"/>
      <c r="G308" s="11"/>
      <c r="H308" s="11"/>
      <c r="I308" s="11"/>
      <c r="J308" s="11">
        <v>5960758.6799999997</v>
      </c>
      <c r="K308" s="11"/>
      <c r="L308" s="12"/>
      <c r="M308" s="11"/>
      <c r="N308" s="11"/>
      <c r="O308" s="11"/>
      <c r="P308" s="11"/>
      <c r="Q308" s="16"/>
      <c r="R308" s="11"/>
      <c r="S308" s="11"/>
    </row>
    <row r="309" spans="1:19" ht="15" customHeight="1" x14ac:dyDescent="0.25">
      <c r="A309" s="6" t="s">
        <v>932</v>
      </c>
      <c r="B309" s="15" t="s">
        <v>653</v>
      </c>
      <c r="C309" s="11">
        <f>ROUND(D309+E309+F309+G309+H309+I309+J309+K309+M309+O309+P309+Q309+R309+S309,2)</f>
        <v>17596889.699999999</v>
      </c>
      <c r="D309" s="11"/>
      <c r="E309" s="11">
        <f>ROUNDUP(SUM(F309+G309+H309+I309+J309+K309+M309+O309+P309+Q309+R309+S309)*0.04,2)</f>
        <v>676803.45</v>
      </c>
      <c r="F309" s="11"/>
      <c r="G309" s="11">
        <v>8597163</v>
      </c>
      <c r="H309" s="11">
        <v>5569182.5</v>
      </c>
      <c r="I309" s="11">
        <v>2753740.75</v>
      </c>
      <c r="J309" s="11"/>
      <c r="K309" s="11"/>
      <c r="L309" s="12"/>
      <c r="M309" s="11"/>
      <c r="N309" s="11"/>
      <c r="O309" s="11"/>
      <c r="P309" s="11"/>
      <c r="Q309" s="16"/>
      <c r="R309" s="11"/>
      <c r="S309" s="11"/>
    </row>
    <row r="310" spans="1:19" ht="15" customHeight="1" x14ac:dyDescent="0.25">
      <c r="A310" s="6" t="s">
        <v>933</v>
      </c>
      <c r="B310" s="15" t="s">
        <v>611</v>
      </c>
      <c r="C310" s="11">
        <f>ROUND(D310+E310+F310+G310+H310+I310+J310+K310+M310+O310+P310+Q310+R310+S310,2)</f>
        <v>9682879.1799999997</v>
      </c>
      <c r="D310" s="11">
        <f>ROUNDUP(SUM(F310+G310+H310+I310+J310+K310+M310+O310+P310+Q310+R310+S310)*0.0214,2)</f>
        <v>195226.7</v>
      </c>
      <c r="E310" s="11">
        <f>ROUNDUP(SUM(F310+G310+H310+I310+J310+K310+M310+O310+P310+Q310+R310+S310)*0.04,2)</f>
        <v>364909.72000000003</v>
      </c>
      <c r="F310" s="11"/>
      <c r="G310" s="11"/>
      <c r="H310" s="11"/>
      <c r="I310" s="11"/>
      <c r="J310" s="11"/>
      <c r="K310" s="11"/>
      <c r="L310" s="12">
        <v>2</v>
      </c>
      <c r="M310" s="11">
        <v>9122742.7599999998</v>
      </c>
      <c r="N310" s="11"/>
      <c r="O310" s="11"/>
      <c r="P310" s="11"/>
      <c r="Q310" s="16"/>
      <c r="R310" s="11"/>
      <c r="S310" s="11"/>
    </row>
    <row r="311" spans="1:19" s="7" customFormat="1" ht="15" customHeight="1" x14ac:dyDescent="0.25">
      <c r="A311" s="6" t="s">
        <v>934</v>
      </c>
      <c r="B311" s="15" t="s">
        <v>960</v>
      </c>
      <c r="C311" s="11">
        <f>ROUNDUP(SUM(D311+E311+F311+G311+H311+I311+J311+K311+M311+O311+P311+Q311+R311+S311),2)</f>
        <v>15935895.970000001</v>
      </c>
      <c r="D311" s="11"/>
      <c r="E311" s="11"/>
      <c r="F311" s="11">
        <v>7069641.7000000002</v>
      </c>
      <c r="G311" s="11">
        <v>8866254.2699999996</v>
      </c>
      <c r="H311" s="11"/>
      <c r="I311" s="11"/>
      <c r="J311" s="11"/>
      <c r="K311" s="11"/>
      <c r="L311" s="8"/>
      <c r="M311" s="11"/>
      <c r="N311" s="12"/>
      <c r="O311" s="11"/>
      <c r="P311" s="11"/>
      <c r="Q311" s="11"/>
      <c r="R311" s="11"/>
      <c r="S311" s="11"/>
    </row>
    <row r="312" spans="1:19" ht="15" customHeight="1" x14ac:dyDescent="0.25">
      <c r="A312" s="6" t="s">
        <v>935</v>
      </c>
      <c r="B312" s="15" t="s">
        <v>211</v>
      </c>
      <c r="C312" s="11">
        <f>ROUND(D312+E312+F312+G312+H312+I312+J312+K312+M312+O312+P312+Q312+R312+S312,2)</f>
        <v>7367222.29</v>
      </c>
      <c r="D312" s="11">
        <f>ROUNDUP(SUM(K312+M312)*0.0214,2)</f>
        <v>148538.31</v>
      </c>
      <c r="E312" s="11">
        <f>ROUNDUP(SUM(F312+G312+H312+I312+J312+K312+M312+O312+P312+Q312+R312+S312)*0.04,2)</f>
        <v>277641.7</v>
      </c>
      <c r="F312" s="11"/>
      <c r="G312" s="11"/>
      <c r="H312" s="11"/>
      <c r="I312" s="11"/>
      <c r="J312" s="11"/>
      <c r="K312" s="11">
        <v>6941042.2800000003</v>
      </c>
      <c r="L312" s="12"/>
      <c r="M312" s="11"/>
      <c r="N312" s="11"/>
      <c r="O312" s="11"/>
      <c r="P312" s="11"/>
      <c r="Q312" s="16"/>
      <c r="R312" s="11"/>
      <c r="S312" s="11"/>
    </row>
    <row r="313" spans="1:19" s="7" customFormat="1" ht="15.75" customHeight="1" x14ac:dyDescent="0.25">
      <c r="A313" s="6" t="s">
        <v>936</v>
      </c>
      <c r="B313" s="15" t="s">
        <v>965</v>
      </c>
      <c r="C313" s="11">
        <f>ROUNDUP(SUM(D313+E313+F313+G313+H313+I313+J313+K313+M313+O313+P313+Q313+R313+S313),2)</f>
        <v>8975811.5600000005</v>
      </c>
      <c r="D313" s="11"/>
      <c r="E313" s="11"/>
      <c r="F313" s="11"/>
      <c r="G313" s="11">
        <v>8975811.5600000005</v>
      </c>
      <c r="H313" s="11"/>
      <c r="I313" s="11"/>
      <c r="J313" s="11"/>
      <c r="K313" s="11"/>
      <c r="L313" s="8"/>
      <c r="M313" s="11"/>
      <c r="N313" s="12"/>
      <c r="O313" s="11"/>
      <c r="P313" s="11"/>
      <c r="Q313" s="11"/>
      <c r="R313" s="11"/>
      <c r="S313" s="11"/>
    </row>
    <row r="314" spans="1:19" ht="15" customHeight="1" x14ac:dyDescent="0.25">
      <c r="A314" s="6" t="s">
        <v>937</v>
      </c>
      <c r="B314" s="15" t="s">
        <v>901</v>
      </c>
      <c r="C314" s="11">
        <f>ROUND(D314+E314+F314+G314+H314+I314+J314+K314+M314+O314+P314+Q314+R314+S314,2)</f>
        <v>29582168.399999999</v>
      </c>
      <c r="D314" s="11"/>
      <c r="E314" s="11"/>
      <c r="F314" s="11"/>
      <c r="G314" s="11"/>
      <c r="H314" s="11"/>
      <c r="I314" s="11"/>
      <c r="J314" s="11"/>
      <c r="K314" s="11"/>
      <c r="L314" s="12"/>
      <c r="M314" s="11"/>
      <c r="N314" s="11" t="s">
        <v>135</v>
      </c>
      <c r="O314" s="11">
        <v>29582168.399999999</v>
      </c>
      <c r="P314" s="11"/>
      <c r="Q314" s="16"/>
      <c r="R314" s="11"/>
      <c r="S314" s="11"/>
    </row>
    <row r="315" spans="1:19" ht="15" customHeight="1" x14ac:dyDescent="0.25">
      <c r="A315" s="6" t="s">
        <v>1032</v>
      </c>
      <c r="B315" s="15" t="s">
        <v>606</v>
      </c>
      <c r="C315" s="11">
        <f>ROUND(D315+E315+F315+G315+H315+I315+J315+K315+M315+O315+P315+Q315+R315+S315,2)</f>
        <v>29048637.510000002</v>
      </c>
      <c r="D315" s="11">
        <f>ROUNDUP(SUM(F315+G315+H315+I315+J315+K315+M315+O315+P315+Q315+R315+S315)*0.0214,2)</f>
        <v>585680.09</v>
      </c>
      <c r="E315" s="11">
        <f>ROUNDUP(SUM(F315+G315+H315+I315+J315+K315+M315+O315+P315+Q315+R315+S315)*0.04,2)</f>
        <v>1094729.1399999999</v>
      </c>
      <c r="F315" s="11"/>
      <c r="G315" s="11"/>
      <c r="H315" s="11"/>
      <c r="I315" s="11"/>
      <c r="J315" s="11"/>
      <c r="K315" s="11"/>
      <c r="L315" s="12">
        <v>6</v>
      </c>
      <c r="M315" s="11">
        <v>27368228.280000001</v>
      </c>
      <c r="N315" s="11"/>
      <c r="O315" s="11"/>
      <c r="P315" s="11"/>
      <c r="Q315" s="16"/>
      <c r="R315" s="11"/>
      <c r="S315" s="11"/>
    </row>
    <row r="316" spans="1:19" ht="15" customHeight="1" x14ac:dyDescent="0.25">
      <c r="A316" s="6" t="s">
        <v>1033</v>
      </c>
      <c r="B316" s="15" t="s">
        <v>892</v>
      </c>
      <c r="C316" s="11">
        <f>ROUND(D316+E316+F316+G316+H316+I316+J316+K316+M316+O316+P316+Q316+R316+S316,2)</f>
        <v>15987782.16</v>
      </c>
      <c r="D316" s="11"/>
      <c r="E316" s="11"/>
      <c r="F316" s="11"/>
      <c r="G316" s="11">
        <v>6979460.2699999996</v>
      </c>
      <c r="H316" s="11">
        <v>4587108.3499999996</v>
      </c>
      <c r="I316" s="11">
        <v>1799130.7</v>
      </c>
      <c r="J316" s="11">
        <v>2622082.84</v>
      </c>
      <c r="K316" s="11"/>
      <c r="L316" s="12"/>
      <c r="M316" s="11"/>
      <c r="N316" s="11"/>
      <c r="O316" s="11"/>
      <c r="P316" s="11"/>
      <c r="Q316" s="16"/>
      <c r="R316" s="11"/>
      <c r="S316" s="11"/>
    </row>
    <row r="317" spans="1:19" ht="15" customHeight="1" x14ac:dyDescent="0.25">
      <c r="A317" s="6" t="s">
        <v>1034</v>
      </c>
      <c r="B317" s="15" t="s">
        <v>888</v>
      </c>
      <c r="C317" s="11">
        <f>ROUND(D317+E317+F317+G317+H317+I317+J317+K317+M317+O317+P317+Q317+R317+S317,2)</f>
        <v>11109956.52</v>
      </c>
      <c r="D317" s="11"/>
      <c r="E317" s="11">
        <v>2261166.73</v>
      </c>
      <c r="F317" s="11"/>
      <c r="G317" s="11"/>
      <c r="H317" s="11">
        <v>4505873.3499999996</v>
      </c>
      <c r="I317" s="11">
        <v>1767269.15</v>
      </c>
      <c r="J317" s="11">
        <v>2575647.29</v>
      </c>
      <c r="K317" s="11"/>
      <c r="L317" s="12"/>
      <c r="M317" s="11"/>
      <c r="N317" s="11"/>
      <c r="O317" s="11"/>
      <c r="P317" s="11"/>
      <c r="Q317" s="11"/>
      <c r="R317" s="11"/>
      <c r="S317" s="11"/>
    </row>
    <row r="318" spans="1:19" ht="15" customHeight="1" x14ac:dyDescent="0.25">
      <c r="A318" s="6" t="s">
        <v>1035</v>
      </c>
      <c r="B318" s="15" t="s">
        <v>603</v>
      </c>
      <c r="C318" s="11">
        <f>ROUND(D318+E318+F318+G318+H318+I318+J318+K318+M318+O318+P318+Q318+R318+S318,2)</f>
        <v>19365758.350000001</v>
      </c>
      <c r="D318" s="11">
        <f>ROUNDUP(SUM(F318+G318+H318+I318+J318+K318+M318+O318+P318+Q318+R318+S318)*0.0214,2)</f>
        <v>390453.4</v>
      </c>
      <c r="E318" s="11">
        <f>ROUNDUP(SUM(F318+G318+H318+I318+J318+K318+M318+O318+P318+Q318+R318+S318)*0.04,2)</f>
        <v>729819.43</v>
      </c>
      <c r="F318" s="11"/>
      <c r="G318" s="11"/>
      <c r="H318" s="11"/>
      <c r="I318" s="11"/>
      <c r="J318" s="11"/>
      <c r="K318" s="11"/>
      <c r="L318" s="12">
        <v>4</v>
      </c>
      <c r="M318" s="11">
        <v>18245485.52</v>
      </c>
      <c r="N318" s="11"/>
      <c r="O318" s="11"/>
      <c r="P318" s="11"/>
      <c r="Q318" s="16"/>
      <c r="R318" s="11"/>
      <c r="S318" s="11"/>
    </row>
    <row r="319" spans="1:19" s="7" customFormat="1" ht="15" customHeight="1" x14ac:dyDescent="0.25">
      <c r="A319" s="6" t="s">
        <v>1036</v>
      </c>
      <c r="B319" s="15" t="s">
        <v>968</v>
      </c>
      <c r="C319" s="11">
        <f>ROUNDUP(SUM(D319+E319+F319+G319+H319+I319+J319+K319+M319+O319+P319+Q319+R319+S319),2)</f>
        <v>10859411.939999999</v>
      </c>
      <c r="D319" s="11"/>
      <c r="E319" s="11"/>
      <c r="F319" s="11"/>
      <c r="G319" s="11">
        <v>4740672.18</v>
      </c>
      <c r="H319" s="11">
        <v>3115710.4</v>
      </c>
      <c r="I319" s="11">
        <v>1222027</v>
      </c>
      <c r="J319" s="11">
        <v>1781002.36</v>
      </c>
      <c r="K319" s="11"/>
      <c r="L319" s="8"/>
      <c r="M319" s="11"/>
      <c r="N319" s="12"/>
      <c r="O319" s="11"/>
      <c r="P319" s="11"/>
      <c r="Q319" s="11"/>
      <c r="R319" s="11"/>
      <c r="S319" s="11"/>
    </row>
    <row r="320" spans="1:19" ht="15" customHeight="1" x14ac:dyDescent="0.25">
      <c r="A320" s="6" t="s">
        <v>1037</v>
      </c>
      <c r="B320" s="15" t="s">
        <v>874</v>
      </c>
      <c r="C320" s="11">
        <f t="shared" ref="C320:C330" si="66">ROUND(D320+E320+F320+G320+H320+I320+J320+K320+M320+O320+P320+Q320+R320+S320,2)</f>
        <v>2259945.56</v>
      </c>
      <c r="D320" s="11"/>
      <c r="E320" s="11">
        <v>2259945.56</v>
      </c>
      <c r="F320" s="11"/>
      <c r="G320" s="11"/>
      <c r="H320" s="11"/>
      <c r="I320" s="11"/>
      <c r="J320" s="11"/>
      <c r="K320" s="11"/>
      <c r="L320" s="12"/>
      <c r="M320" s="11"/>
      <c r="N320" s="11"/>
      <c r="O320" s="11"/>
      <c r="P320" s="11"/>
      <c r="Q320" s="11"/>
      <c r="R320" s="11"/>
      <c r="S320" s="11"/>
    </row>
    <row r="321" spans="1:30" ht="15" customHeight="1" x14ac:dyDescent="0.25">
      <c r="A321" s="6" t="s">
        <v>1038</v>
      </c>
      <c r="B321" s="15" t="s">
        <v>607</v>
      </c>
      <c r="C321" s="11">
        <f t="shared" si="66"/>
        <v>9682879.1799999997</v>
      </c>
      <c r="D321" s="11">
        <f>ROUNDUP(SUM(F321+G321+H321+I321+J321+K321+M321+O321+P321+Q321+R321+S321)*0.0214,2)</f>
        <v>195226.7</v>
      </c>
      <c r="E321" s="11">
        <f>ROUNDUP(SUM(F321+G321+H321+I321+J321+K321+M321+O321+P321+Q321+R321+S321)*0.04,2)</f>
        <v>364909.72000000003</v>
      </c>
      <c r="F321" s="11"/>
      <c r="G321" s="11"/>
      <c r="H321" s="11"/>
      <c r="I321" s="11"/>
      <c r="J321" s="11"/>
      <c r="K321" s="11"/>
      <c r="L321" s="12">
        <v>2</v>
      </c>
      <c r="M321" s="11">
        <v>9122742.7599999998</v>
      </c>
      <c r="N321" s="11"/>
      <c r="O321" s="11"/>
      <c r="P321" s="11"/>
      <c r="Q321" s="16"/>
      <c r="R321" s="11"/>
      <c r="S321" s="11"/>
    </row>
    <row r="322" spans="1:30" s="7" customFormat="1" ht="15" customHeight="1" x14ac:dyDescent="0.25">
      <c r="A322" s="6" t="s">
        <v>1039</v>
      </c>
      <c r="B322" s="15" t="s">
        <v>986</v>
      </c>
      <c r="C322" s="11">
        <f t="shared" si="66"/>
        <v>11347290.380000001</v>
      </c>
      <c r="D322" s="11"/>
      <c r="E322" s="11"/>
      <c r="F322" s="11"/>
      <c r="G322" s="28"/>
      <c r="H322" s="11">
        <v>5778129.5</v>
      </c>
      <c r="I322" s="11">
        <v>2266266.54</v>
      </c>
      <c r="J322" s="11">
        <v>3302894.34</v>
      </c>
      <c r="K322" s="11"/>
      <c r="L322" s="8"/>
      <c r="M322" s="11"/>
      <c r="N322" s="12"/>
      <c r="O322" s="11"/>
      <c r="P322" s="11"/>
      <c r="Q322" s="11"/>
      <c r="R322" s="11"/>
      <c r="S322" s="11"/>
    </row>
    <row r="323" spans="1:30" ht="15" customHeight="1" x14ac:dyDescent="0.25">
      <c r="A323" s="6" t="s">
        <v>1040</v>
      </c>
      <c r="B323" s="15" t="s">
        <v>889</v>
      </c>
      <c r="C323" s="11">
        <f t="shared" si="66"/>
        <v>13092746.85</v>
      </c>
      <c r="D323" s="11"/>
      <c r="E323" s="11"/>
      <c r="F323" s="11">
        <v>4059945.7</v>
      </c>
      <c r="G323" s="11">
        <v>4234694.49</v>
      </c>
      <c r="H323" s="11">
        <v>2059121.18</v>
      </c>
      <c r="I323" s="11">
        <v>1009285.52</v>
      </c>
      <c r="J323" s="11">
        <v>1729699.96</v>
      </c>
      <c r="K323" s="11"/>
      <c r="L323" s="12"/>
      <c r="M323" s="11"/>
      <c r="N323" s="11"/>
      <c r="O323" s="11"/>
      <c r="P323" s="11"/>
      <c r="Q323" s="11"/>
      <c r="R323" s="11"/>
      <c r="S323" s="11"/>
    </row>
    <row r="324" spans="1:30" ht="15" customHeight="1" x14ac:dyDescent="0.25">
      <c r="A324" s="6" t="s">
        <v>1041</v>
      </c>
      <c r="B324" s="15" t="s">
        <v>1100</v>
      </c>
      <c r="C324" s="11">
        <f t="shared" si="66"/>
        <v>11534912.84</v>
      </c>
      <c r="D324" s="11"/>
      <c r="E324" s="11">
        <v>3411073.24</v>
      </c>
      <c r="F324" s="11"/>
      <c r="G324" s="11">
        <v>8123839.5999999996</v>
      </c>
      <c r="H324" s="11"/>
      <c r="I324" s="11"/>
      <c r="J324" s="11"/>
      <c r="K324" s="11"/>
      <c r="L324" s="12"/>
      <c r="M324" s="11"/>
      <c r="N324" s="11"/>
      <c r="O324" s="11"/>
      <c r="P324" s="11"/>
      <c r="Q324" s="11"/>
      <c r="R324" s="11"/>
      <c r="S324" s="11"/>
    </row>
    <row r="325" spans="1:30" ht="15" customHeight="1" x14ac:dyDescent="0.25">
      <c r="A325" s="6" t="s">
        <v>1042</v>
      </c>
      <c r="B325" s="15" t="s">
        <v>875</v>
      </c>
      <c r="C325" s="11">
        <f t="shared" si="66"/>
        <v>21327541.25</v>
      </c>
      <c r="D325" s="11"/>
      <c r="E325" s="11">
        <v>2158948.0299999998</v>
      </c>
      <c r="F325" s="11"/>
      <c r="G325" s="11">
        <v>8368042.1299999999</v>
      </c>
      <c r="H325" s="11">
        <v>5499725.5499999998</v>
      </c>
      <c r="I325" s="11">
        <v>2157072.46</v>
      </c>
      <c r="J325" s="11">
        <v>3143753.08</v>
      </c>
      <c r="K325" s="11"/>
      <c r="L325" s="12"/>
      <c r="M325" s="11"/>
      <c r="N325" s="11"/>
      <c r="O325" s="11"/>
      <c r="P325" s="11"/>
      <c r="Q325" s="11"/>
      <c r="R325" s="11"/>
      <c r="S325" s="11"/>
    </row>
    <row r="326" spans="1:30" ht="15" customHeight="1" x14ac:dyDescent="0.25">
      <c r="A326" s="6" t="s">
        <v>1043</v>
      </c>
      <c r="B326" s="15" t="s">
        <v>890</v>
      </c>
      <c r="C326" s="11">
        <f t="shared" si="66"/>
        <v>25659145.629999999</v>
      </c>
      <c r="D326" s="11"/>
      <c r="E326" s="11"/>
      <c r="F326" s="11"/>
      <c r="G326" s="11">
        <v>8416246.9700000007</v>
      </c>
      <c r="H326" s="11">
        <v>5531407.2000000002</v>
      </c>
      <c r="I326" s="11">
        <v>2169498.46</v>
      </c>
      <c r="J326" s="11">
        <v>3161862.94</v>
      </c>
      <c r="K326" s="11"/>
      <c r="L326" s="12"/>
      <c r="M326" s="11"/>
      <c r="N326" s="11"/>
      <c r="O326" s="11"/>
      <c r="P326" s="11">
        <v>6380130.0599999996</v>
      </c>
      <c r="Q326" s="11"/>
      <c r="R326" s="11"/>
      <c r="S326" s="11"/>
    </row>
    <row r="327" spans="1:30" ht="15" customHeight="1" x14ac:dyDescent="0.25">
      <c r="A327" s="6" t="s">
        <v>1044</v>
      </c>
      <c r="B327" s="15" t="s">
        <v>212</v>
      </c>
      <c r="C327" s="11">
        <f t="shared" si="66"/>
        <v>14911416.449999999</v>
      </c>
      <c r="D327" s="11">
        <f>ROUNDUP(SUM(K327+M327)*0.0214,2)</f>
        <v>300644.73</v>
      </c>
      <c r="E327" s="11">
        <f>ROUNDUP(SUM(F327+G327+H327+I327+J327+K327+M327+O327+P327+Q327+R327+S327)*0.04,2)</f>
        <v>561952.76</v>
      </c>
      <c r="F327" s="11"/>
      <c r="G327" s="11"/>
      <c r="H327" s="11"/>
      <c r="I327" s="11"/>
      <c r="J327" s="11"/>
      <c r="K327" s="11">
        <v>14048818.960000001</v>
      </c>
      <c r="L327" s="12"/>
      <c r="M327" s="11"/>
      <c r="N327" s="11"/>
      <c r="O327" s="11"/>
      <c r="P327" s="11"/>
      <c r="Q327" s="16"/>
      <c r="R327" s="11"/>
      <c r="S327" s="11"/>
    </row>
    <row r="328" spans="1:30" ht="15" customHeight="1" x14ac:dyDescent="0.25">
      <c r="A328" s="6" t="s">
        <v>1045</v>
      </c>
      <c r="B328" s="15" t="s">
        <v>608</v>
      </c>
      <c r="C328" s="11">
        <f t="shared" si="66"/>
        <v>19365758.350000001</v>
      </c>
      <c r="D328" s="11">
        <f>ROUNDUP(SUM(F328+G328+H328+I328+J328+K328+M328+O328+P328+Q328+R328+S328)*0.0214,2)</f>
        <v>390453.4</v>
      </c>
      <c r="E328" s="11">
        <f>ROUNDUP(SUM(F328+G328+H328+I328+J328+K328+M328+O328+P328+Q328+R328+S328)*0.04,2)</f>
        <v>729819.43</v>
      </c>
      <c r="F328" s="11"/>
      <c r="G328" s="11"/>
      <c r="H328" s="11"/>
      <c r="I328" s="11"/>
      <c r="J328" s="11"/>
      <c r="K328" s="11"/>
      <c r="L328" s="12">
        <v>4</v>
      </c>
      <c r="M328" s="11">
        <v>18245485.52</v>
      </c>
      <c r="N328" s="11"/>
      <c r="O328" s="11"/>
      <c r="P328" s="11"/>
      <c r="Q328" s="16"/>
      <c r="R328" s="11"/>
      <c r="S328" s="11"/>
    </row>
    <row r="329" spans="1:30" ht="15" customHeight="1" x14ac:dyDescent="0.25">
      <c r="A329" s="6" t="s">
        <v>1046</v>
      </c>
      <c r="B329" s="15" t="s">
        <v>213</v>
      </c>
      <c r="C329" s="11">
        <f t="shared" si="66"/>
        <v>10663812.109999999</v>
      </c>
      <c r="D329" s="11">
        <f>ROUNDUP(SUM(K329+M329)*0.0214,2)</f>
        <v>215004.32</v>
      </c>
      <c r="E329" s="11">
        <f>ROUNDUP(SUM(F329+G329+H329+I329+J329+K329+M329+O329+P329+Q329+R329+S329)*0.04,2)</f>
        <v>401877.23</v>
      </c>
      <c r="F329" s="11"/>
      <c r="G329" s="11"/>
      <c r="H329" s="11"/>
      <c r="I329" s="11"/>
      <c r="J329" s="11"/>
      <c r="K329" s="11">
        <v>10046930.560000001</v>
      </c>
      <c r="L329" s="12"/>
      <c r="M329" s="11"/>
      <c r="N329" s="11"/>
      <c r="O329" s="11"/>
      <c r="P329" s="11"/>
      <c r="Q329" s="16"/>
      <c r="R329" s="11"/>
      <c r="S329" s="11"/>
    </row>
    <row r="330" spans="1:30" ht="15" customHeight="1" x14ac:dyDescent="0.25">
      <c r="A330" s="6" t="s">
        <v>1047</v>
      </c>
      <c r="B330" s="15" t="s">
        <v>214</v>
      </c>
      <c r="C330" s="11">
        <f t="shared" si="66"/>
        <v>10884050</v>
      </c>
      <c r="D330" s="11">
        <f>ROUNDUP(SUM(K330+M330)*0.0214,2)</f>
        <v>219444.77000000002</v>
      </c>
      <c r="E330" s="11">
        <f>ROUNDUP(SUM(F330+G330+H330+I330+J330+K330+M330+O330+P330+Q330+R330+S330)*0.04,2)</f>
        <v>410177.13</v>
      </c>
      <c r="F330" s="11"/>
      <c r="G330" s="11"/>
      <c r="H330" s="11"/>
      <c r="I330" s="11"/>
      <c r="J330" s="11"/>
      <c r="K330" s="11">
        <v>10254428.1</v>
      </c>
      <c r="L330" s="12"/>
      <c r="M330" s="11"/>
      <c r="N330" s="11"/>
      <c r="O330" s="11"/>
      <c r="P330" s="11"/>
      <c r="Q330" s="16"/>
      <c r="R330" s="11"/>
      <c r="S330" s="11"/>
    </row>
    <row r="331" spans="1:30" s="7" customFormat="1" ht="15" customHeight="1" x14ac:dyDescent="0.25">
      <c r="A331" s="6" t="s">
        <v>1048</v>
      </c>
      <c r="B331" s="15" t="s">
        <v>972</v>
      </c>
      <c r="C331" s="11">
        <f>ROUNDUP(SUM(D331+E331+F331+G331+H331+I331+J331+K331+M331+O331+P331+Q331+R331+S331),2)</f>
        <v>2196981.27</v>
      </c>
      <c r="D331" s="11"/>
      <c r="E331" s="11"/>
      <c r="F331" s="11"/>
      <c r="G331" s="11"/>
      <c r="H331" s="11">
        <v>1578047.9</v>
      </c>
      <c r="I331" s="11">
        <v>618933.37</v>
      </c>
      <c r="J331" s="11"/>
      <c r="K331" s="11"/>
      <c r="L331" s="8"/>
      <c r="M331" s="11"/>
      <c r="N331" s="12"/>
      <c r="O331" s="11"/>
      <c r="P331" s="11"/>
      <c r="Q331" s="11"/>
      <c r="R331" s="11"/>
      <c r="S331" s="11"/>
    </row>
    <row r="332" spans="1:30" ht="15" customHeight="1" x14ac:dyDescent="0.25">
      <c r="A332" s="6" t="s">
        <v>1049</v>
      </c>
      <c r="B332" s="15" t="s">
        <v>962</v>
      </c>
      <c r="C332" s="11">
        <f>ROUND(D332+E332+F332+G332+H332+I332+J332+K332+M332+O332+P332+Q332+R332+S332,2)</f>
        <v>12324737.74</v>
      </c>
      <c r="D332" s="11"/>
      <c r="E332" s="11"/>
      <c r="F332" s="11"/>
      <c r="G332" s="11"/>
      <c r="H332" s="11">
        <v>2242434.15</v>
      </c>
      <c r="I332" s="11">
        <v>879515.33</v>
      </c>
      <c r="J332" s="11"/>
      <c r="K332" s="11"/>
      <c r="L332" s="12"/>
      <c r="M332" s="11"/>
      <c r="N332" s="11"/>
      <c r="O332" s="11"/>
      <c r="P332" s="11"/>
      <c r="Q332" s="11">
        <v>9202788.2599999998</v>
      </c>
      <c r="R332" s="11"/>
      <c r="S332" s="11"/>
    </row>
    <row r="333" spans="1:30" ht="15" customHeight="1" x14ac:dyDescent="0.25">
      <c r="A333" s="6" t="s">
        <v>1050</v>
      </c>
      <c r="B333" s="15" t="s">
        <v>850</v>
      </c>
      <c r="C333" s="11">
        <f>ROUND(D333+E333+F333+G333+H333+I333+J333+K333+M333+O333+P333+Q333+R333+S333,2)</f>
        <v>23714369.890000001</v>
      </c>
      <c r="D333" s="11"/>
      <c r="E333" s="11">
        <f>ROUNDUP(SUM(F333+G333+H333+I333+J333+K333+M333+O333+P333+Q333+R333+S333)*0.04,2)</f>
        <v>912091.15</v>
      </c>
      <c r="F333" s="11">
        <v>4798644.63</v>
      </c>
      <c r="G333" s="11">
        <v>12579755.51</v>
      </c>
      <c r="H333" s="11"/>
      <c r="I333" s="11"/>
      <c r="J333" s="11">
        <v>5423878.5999999996</v>
      </c>
      <c r="K333" s="11"/>
      <c r="L333" s="12"/>
      <c r="M333" s="11"/>
      <c r="N333" s="11"/>
      <c r="O333" s="11"/>
      <c r="P333" s="11"/>
      <c r="Q333" s="16"/>
      <c r="R333" s="11"/>
      <c r="S333" s="11"/>
    </row>
    <row r="334" spans="1:30" ht="15" customHeight="1" x14ac:dyDescent="0.25">
      <c r="A334" s="6" t="s">
        <v>1051</v>
      </c>
      <c r="B334" s="15" t="s">
        <v>851</v>
      </c>
      <c r="C334" s="11">
        <f>ROUND(D334+E334+F334+G334+H334+I334+J334+K334+M334+O334+P334+Q334+R334+S334,2)</f>
        <v>21541438.489999998</v>
      </c>
      <c r="D334" s="11"/>
      <c r="E334" s="11">
        <f>ROUNDUP(SUM(F334+G334+H334+I334+J334+K334+M334+O334+P334+Q334+R334+S334)*0.04,2)</f>
        <v>828516.87</v>
      </c>
      <c r="F334" s="11"/>
      <c r="G334" s="11">
        <v>14472827.439999999</v>
      </c>
      <c r="H334" s="11"/>
      <c r="I334" s="11"/>
      <c r="J334" s="11">
        <v>6240094.1799999997</v>
      </c>
      <c r="K334" s="11"/>
      <c r="L334" s="12"/>
      <c r="M334" s="11"/>
      <c r="N334" s="11"/>
      <c r="O334" s="11"/>
      <c r="P334" s="11"/>
      <c r="Q334" s="16"/>
      <c r="R334" s="11"/>
      <c r="S334" s="11"/>
    </row>
    <row r="335" spans="1:30" s="29" customFormat="1" x14ac:dyDescent="0.25">
      <c r="A335" s="6" t="s">
        <v>1052</v>
      </c>
      <c r="B335" s="15" t="s">
        <v>900</v>
      </c>
      <c r="C335" s="11">
        <f>ROUND(D335+E335+F335+G335+H335+I335+J335+K335+M335+O335+P335+Q335+R335+S335,2)</f>
        <v>21098888.82</v>
      </c>
      <c r="D335" s="11"/>
      <c r="E335" s="11"/>
      <c r="F335" s="11"/>
      <c r="G335" s="11"/>
      <c r="H335" s="11">
        <v>3579571.59</v>
      </c>
      <c r="I335" s="11">
        <v>1503891.13</v>
      </c>
      <c r="J335" s="11">
        <v>2471429.98</v>
      </c>
      <c r="K335" s="11"/>
      <c r="L335" s="12"/>
      <c r="M335" s="11"/>
      <c r="N335" s="11" t="s">
        <v>135</v>
      </c>
      <c r="O335" s="11">
        <v>13543996.119999999</v>
      </c>
      <c r="P335" s="11"/>
      <c r="Q335" s="16"/>
      <c r="R335" s="11"/>
      <c r="S335" s="11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</row>
    <row r="336" spans="1:30" ht="15" customHeight="1" x14ac:dyDescent="0.25">
      <c r="A336" s="6" t="s">
        <v>944</v>
      </c>
      <c r="B336" s="15" t="s">
        <v>1513</v>
      </c>
      <c r="C336" s="11">
        <f>ROUND(D336+E336+F336+G336+H336+I336+J336+K336+M336+O336+P336+Q336+R336+S336,2)</f>
        <v>14375009.48</v>
      </c>
      <c r="D336" s="11"/>
      <c r="E336" s="11">
        <f>ROUNDUP(SUM(F336+G336+H336+I336+J336+K336+M336+O336+P336+Q336+R336+S336)*0.04,2)</f>
        <v>552884.98</v>
      </c>
      <c r="F336" s="11"/>
      <c r="G336" s="11"/>
      <c r="H336" s="11"/>
      <c r="I336" s="11"/>
      <c r="J336" s="11"/>
      <c r="K336" s="11"/>
      <c r="L336" s="12"/>
      <c r="M336" s="11"/>
      <c r="N336" s="11" t="s">
        <v>135</v>
      </c>
      <c r="O336" s="11">
        <v>13822124.5</v>
      </c>
      <c r="P336" s="11"/>
      <c r="Q336" s="16"/>
      <c r="R336" s="11"/>
      <c r="S336" s="11"/>
    </row>
    <row r="337" spans="1:30" ht="15" customHeight="1" x14ac:dyDescent="0.25">
      <c r="A337" s="6" t="s">
        <v>1053</v>
      </c>
      <c r="B337" s="15" t="s">
        <v>1121</v>
      </c>
      <c r="C337" s="30">
        <f>ROUNDUP(SUM(D337+E337+F337+G337+H337+I337+J337+K337+M337+O337+P337+Q337+R337+S337),2)</f>
        <v>9682879.1699999999</v>
      </c>
      <c r="D337" s="30">
        <f>ROUNDUP(SUM(F337+G337+H337+I337+J337+K337+M337+O337+P337+Q337+R337+S337)*0.0214,2)</f>
        <v>195226.7</v>
      </c>
      <c r="E337" s="30">
        <v>364909.71</v>
      </c>
      <c r="F337" s="30"/>
      <c r="G337" s="30"/>
      <c r="H337" s="30"/>
      <c r="I337" s="30"/>
      <c r="J337" s="30"/>
      <c r="K337" s="30"/>
      <c r="L337" s="31">
        <v>2</v>
      </c>
      <c r="M337" s="30">
        <v>9122742.7599999998</v>
      </c>
      <c r="N337" s="31"/>
      <c r="O337" s="30"/>
      <c r="P337" s="30"/>
      <c r="Q337" s="30"/>
      <c r="R337" s="30"/>
      <c r="S337" s="30"/>
      <c r="T337" s="29"/>
      <c r="U337" s="29"/>
      <c r="V337" s="29"/>
      <c r="W337" s="29"/>
      <c r="X337" s="29"/>
      <c r="Y337" s="29"/>
      <c r="Z337" s="29"/>
      <c r="AA337" s="29"/>
      <c r="AB337" s="29"/>
      <c r="AC337" s="29"/>
      <c r="AD337" s="29"/>
    </row>
    <row r="338" spans="1:30" ht="15" customHeight="1" x14ac:dyDescent="0.25">
      <c r="A338" s="6" t="s">
        <v>946</v>
      </c>
      <c r="B338" s="15" t="s">
        <v>604</v>
      </c>
      <c r="C338" s="11">
        <f>ROUND(D338+E338+F338+G338+H338+I338+J338+K338+M338+O338+P338+Q338+R338+S338,2)</f>
        <v>19365758.350000001</v>
      </c>
      <c r="D338" s="11">
        <f>ROUNDUP(SUM(F338+G338+H338+I338+J338+K338+M338+O338+P338+Q338+R338+S338)*0.0214,2)</f>
        <v>390453.4</v>
      </c>
      <c r="E338" s="11">
        <f>ROUNDUP(SUM(F338+G338+H338+I338+J338+K338+M338+O338+P338+Q338+R338+S338)*0.04,2)</f>
        <v>729819.43</v>
      </c>
      <c r="F338" s="11"/>
      <c r="G338" s="11"/>
      <c r="H338" s="11"/>
      <c r="I338" s="11"/>
      <c r="J338" s="11"/>
      <c r="K338" s="11"/>
      <c r="L338" s="12">
        <v>4</v>
      </c>
      <c r="M338" s="11">
        <v>18245485.52</v>
      </c>
      <c r="N338" s="11"/>
      <c r="O338" s="11"/>
      <c r="P338" s="11"/>
      <c r="Q338" s="16"/>
      <c r="R338" s="11"/>
      <c r="S338" s="11"/>
    </row>
    <row r="339" spans="1:30" ht="15" customHeight="1" x14ac:dyDescent="0.25">
      <c r="A339" s="6" t="s">
        <v>1054</v>
      </c>
      <c r="B339" s="15" t="s">
        <v>995</v>
      </c>
      <c r="C339" s="11">
        <f>ROUNDUP(SUM(D339+E339+F339+G339+H339+I339+J339+K339+M339+O339+P339+Q339+R339+S339),2)</f>
        <v>15125003.26</v>
      </c>
      <c r="D339" s="11"/>
      <c r="E339" s="11"/>
      <c r="F339" s="11"/>
      <c r="G339" s="11"/>
      <c r="H339" s="11"/>
      <c r="I339" s="11"/>
      <c r="J339" s="11"/>
      <c r="K339" s="11"/>
      <c r="L339" s="8"/>
      <c r="M339" s="11"/>
      <c r="N339" s="12"/>
      <c r="O339" s="11"/>
      <c r="P339" s="11"/>
      <c r="Q339" s="11">
        <v>15125003.26</v>
      </c>
      <c r="R339" s="11"/>
      <c r="S339" s="11"/>
      <c r="T339" s="7"/>
      <c r="U339" s="7"/>
      <c r="V339" s="7"/>
      <c r="W339" s="7"/>
      <c r="X339" s="7"/>
      <c r="Y339" s="7"/>
      <c r="Z339" s="7"/>
      <c r="AA339" s="7"/>
      <c r="AB339" s="7"/>
      <c r="AC339" s="7"/>
      <c r="AD339" s="7"/>
    </row>
    <row r="340" spans="1:30" s="7" customFormat="1" x14ac:dyDescent="0.25">
      <c r="A340" s="6" t="s">
        <v>1055</v>
      </c>
      <c r="B340" s="15" t="s">
        <v>879</v>
      </c>
      <c r="C340" s="11">
        <f t="shared" ref="C340:C346" si="67">ROUND(D340+E340+F340+G340+H340+I340+J340+K340+M340+O340+P340+Q340+R340+S340,2)</f>
        <v>12750094.289999999</v>
      </c>
      <c r="D340" s="11"/>
      <c r="E340" s="11"/>
      <c r="F340" s="11"/>
      <c r="G340" s="11">
        <v>6433693.6299999999</v>
      </c>
      <c r="H340" s="11">
        <v>2923824.36</v>
      </c>
      <c r="I340" s="11">
        <v>1574323.37</v>
      </c>
      <c r="J340" s="11">
        <v>1818252.93</v>
      </c>
      <c r="K340" s="11"/>
      <c r="L340" s="12"/>
      <c r="M340" s="11"/>
      <c r="N340" s="11"/>
      <c r="O340" s="11"/>
      <c r="P340" s="11"/>
      <c r="Q340" s="11"/>
      <c r="R340" s="11"/>
      <c r="S340" s="11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</row>
    <row r="341" spans="1:30" ht="15" customHeight="1" x14ac:dyDescent="0.25">
      <c r="A341" s="6" t="s">
        <v>1056</v>
      </c>
      <c r="B341" s="15" t="s">
        <v>632</v>
      </c>
      <c r="C341" s="11">
        <f t="shared" si="67"/>
        <v>24742571.18</v>
      </c>
      <c r="D341" s="11"/>
      <c r="E341" s="11">
        <v>250557.51</v>
      </c>
      <c r="F341" s="11">
        <v>5860160.2199999997</v>
      </c>
      <c r="G341" s="11"/>
      <c r="H341" s="11">
        <v>2923858.48</v>
      </c>
      <c r="I341" s="11">
        <v>1433139.55</v>
      </c>
      <c r="J341" s="11">
        <v>2456095.31</v>
      </c>
      <c r="K341" s="11"/>
      <c r="L341" s="12"/>
      <c r="M341" s="11"/>
      <c r="N341" s="11" t="s">
        <v>135</v>
      </c>
      <c r="O341" s="11">
        <v>11818760.109999999</v>
      </c>
      <c r="P341" s="11"/>
      <c r="Q341" s="16"/>
      <c r="R341" s="11"/>
      <c r="S341" s="11"/>
    </row>
    <row r="342" spans="1:30" ht="15" customHeight="1" x14ac:dyDescent="0.25">
      <c r="A342" s="6" t="s">
        <v>1057</v>
      </c>
      <c r="B342" s="15" t="s">
        <v>974</v>
      </c>
      <c r="C342" s="11">
        <f>ROUND(D342+E342+F342+G342+H342+I342+J342+K342+M342+O342+P342+Q342+R342+S342,2)</f>
        <v>22289742.440000001</v>
      </c>
      <c r="D342" s="11"/>
      <c r="E342" s="11"/>
      <c r="F342" s="11">
        <v>5862369.4000000004</v>
      </c>
      <c r="G342" s="11">
        <v>6014677.8359999992</v>
      </c>
      <c r="H342" s="11"/>
      <c r="I342" s="11"/>
      <c r="J342" s="11"/>
      <c r="K342" s="11"/>
      <c r="L342" s="12"/>
      <c r="M342" s="11"/>
      <c r="N342" s="11" t="s">
        <v>135</v>
      </c>
      <c r="O342" s="11">
        <v>10412695.199999999</v>
      </c>
      <c r="P342" s="11"/>
      <c r="Q342" s="16"/>
      <c r="R342" s="11"/>
      <c r="S342" s="11"/>
    </row>
    <row r="343" spans="1:30" ht="15" customHeight="1" x14ac:dyDescent="0.25">
      <c r="A343" s="6" t="s">
        <v>952</v>
      </c>
      <c r="B343" s="15" t="s">
        <v>637</v>
      </c>
      <c r="C343" s="11">
        <f t="shared" si="67"/>
        <v>9463132.0999999996</v>
      </c>
      <c r="D343" s="11"/>
      <c r="E343" s="11">
        <f>ROUNDUP(SUM(F343+G343+H343+I343+J343+K343+M343+O343+P343+Q343+R343+S343)*0.04,2)</f>
        <v>363966.62</v>
      </c>
      <c r="F343" s="11"/>
      <c r="G343" s="11"/>
      <c r="H343" s="11"/>
      <c r="I343" s="11"/>
      <c r="J343" s="11"/>
      <c r="K343" s="11"/>
      <c r="L343" s="12"/>
      <c r="M343" s="11"/>
      <c r="N343" s="11" t="s">
        <v>135</v>
      </c>
      <c r="O343" s="11">
        <v>9099165.4800000004</v>
      </c>
      <c r="P343" s="11"/>
      <c r="Q343" s="11"/>
      <c r="R343" s="11"/>
      <c r="S343" s="11"/>
    </row>
    <row r="344" spans="1:30" ht="15" customHeight="1" x14ac:dyDescent="0.25">
      <c r="A344" s="6" t="s">
        <v>1058</v>
      </c>
      <c r="B344" s="15" t="s">
        <v>638</v>
      </c>
      <c r="C344" s="11">
        <f t="shared" si="67"/>
        <v>9337265.6500000004</v>
      </c>
      <c r="D344" s="11"/>
      <c r="E344" s="11">
        <f>ROUNDUP(SUM(F344+G344+H344+I344+J344+K344+M344+O344+P344+Q344+R344+S344)*0.04,2)</f>
        <v>359125.61</v>
      </c>
      <c r="F344" s="11"/>
      <c r="G344" s="11"/>
      <c r="H344" s="11"/>
      <c r="I344" s="11"/>
      <c r="J344" s="11"/>
      <c r="K344" s="11"/>
      <c r="L344" s="12"/>
      <c r="M344" s="11"/>
      <c r="N344" s="11" t="s">
        <v>135</v>
      </c>
      <c r="O344" s="11">
        <v>8978140.0399999991</v>
      </c>
      <c r="P344" s="11"/>
      <c r="Q344" s="16"/>
      <c r="R344" s="11"/>
      <c r="S344" s="11"/>
    </row>
    <row r="345" spans="1:30" ht="15" customHeight="1" x14ac:dyDescent="0.25">
      <c r="A345" s="6" t="s">
        <v>1059</v>
      </c>
      <c r="B345" s="15" t="s">
        <v>976</v>
      </c>
      <c r="C345" s="11">
        <f t="shared" si="67"/>
        <v>23403524.190000001</v>
      </c>
      <c r="D345" s="11"/>
      <c r="E345" s="11"/>
      <c r="F345" s="11">
        <v>9489100.4399999995</v>
      </c>
      <c r="G345" s="11">
        <v>13914423.75</v>
      </c>
      <c r="H345" s="11"/>
      <c r="I345" s="11"/>
      <c r="J345" s="11"/>
      <c r="K345" s="11"/>
      <c r="L345" s="12"/>
      <c r="M345" s="11"/>
      <c r="N345" s="11"/>
      <c r="O345" s="11"/>
      <c r="P345" s="11"/>
      <c r="Q345" s="16"/>
      <c r="R345" s="11"/>
      <c r="S345" s="11"/>
    </row>
    <row r="346" spans="1:30" ht="15" customHeight="1" x14ac:dyDescent="0.25">
      <c r="A346" s="6" t="s">
        <v>1060</v>
      </c>
      <c r="B346" s="15" t="s">
        <v>978</v>
      </c>
      <c r="C346" s="11">
        <f t="shared" si="67"/>
        <v>29267791.170000002</v>
      </c>
      <c r="D346" s="11"/>
      <c r="E346" s="11"/>
      <c r="F346" s="11">
        <v>13324151.91</v>
      </c>
      <c r="G346" s="11">
        <v>15943639.26</v>
      </c>
      <c r="H346" s="11"/>
      <c r="I346" s="11"/>
      <c r="J346" s="11"/>
      <c r="K346" s="11"/>
      <c r="L346" s="12"/>
      <c r="M346" s="11"/>
      <c r="N346" s="11"/>
      <c r="O346" s="11"/>
      <c r="P346" s="11"/>
      <c r="Q346" s="16"/>
      <c r="R346" s="11"/>
      <c r="S346" s="11"/>
    </row>
    <row r="347" spans="1:30" ht="15" customHeight="1" x14ac:dyDescent="0.25">
      <c r="A347" s="6" t="s">
        <v>1061</v>
      </c>
      <c r="B347" s="15" t="s">
        <v>982</v>
      </c>
      <c r="C347" s="11">
        <f>ROUNDUP(SUM(D347+E347+F347+G347+H347+I347+J347+K347+M347+O347+P347+Q347+R347+S347),2)</f>
        <v>19738504.719999999</v>
      </c>
      <c r="D347" s="11"/>
      <c r="E347" s="11"/>
      <c r="F347" s="11"/>
      <c r="G347" s="11">
        <v>8282047.6200000001</v>
      </c>
      <c r="H347" s="11">
        <v>5653490.6600000001</v>
      </c>
      <c r="I347" s="11">
        <v>2232095.66</v>
      </c>
      <c r="J347" s="11">
        <v>3570870.78</v>
      </c>
      <c r="K347" s="11"/>
      <c r="L347" s="8"/>
      <c r="M347" s="11"/>
      <c r="N347" s="12"/>
      <c r="O347" s="11"/>
      <c r="P347" s="11"/>
      <c r="Q347" s="11"/>
      <c r="R347" s="11"/>
      <c r="S347" s="11"/>
      <c r="T347" s="7"/>
      <c r="U347" s="7"/>
      <c r="V347" s="7"/>
      <c r="W347" s="7"/>
      <c r="X347" s="7"/>
      <c r="Y347" s="7"/>
      <c r="Z347" s="7"/>
      <c r="AA347" s="7"/>
      <c r="AB347" s="7"/>
      <c r="AC347" s="7"/>
      <c r="AD347" s="7"/>
    </row>
    <row r="348" spans="1:30" s="7" customFormat="1" x14ac:dyDescent="0.25">
      <c r="A348" s="6" t="s">
        <v>1062</v>
      </c>
      <c r="B348" s="15" t="s">
        <v>852</v>
      </c>
      <c r="C348" s="11">
        <f>ROUND(D348+E348+F348+G348+H348+I348+J348+K348+M348+O348+P348+Q348+R348+S348,2)</f>
        <v>56694903.200000003</v>
      </c>
      <c r="D348" s="11"/>
      <c r="E348" s="11">
        <f>ROUNDUP(SUM(F348+G348+H348+I348+J348+K348+M348+O348+P348+Q348+R348+S348)*0.04,2)</f>
        <v>2180573.2000000002</v>
      </c>
      <c r="F348" s="11"/>
      <c r="G348" s="11"/>
      <c r="H348" s="11"/>
      <c r="I348" s="11"/>
      <c r="J348" s="11"/>
      <c r="K348" s="11"/>
      <c r="L348" s="12"/>
      <c r="M348" s="11"/>
      <c r="N348" s="11" t="s">
        <v>135</v>
      </c>
      <c r="O348" s="11">
        <v>54514330</v>
      </c>
      <c r="P348" s="11"/>
      <c r="Q348" s="16"/>
      <c r="R348" s="11"/>
      <c r="S348" s="11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</row>
    <row r="349" spans="1:30" ht="15" customHeight="1" x14ac:dyDescent="0.25">
      <c r="A349" s="6" t="s">
        <v>1063</v>
      </c>
      <c r="B349" s="15" t="s">
        <v>639</v>
      </c>
      <c r="C349" s="11">
        <f>ROUND(D349+E349+F349+G349+H349+I349+J349+K349+M349+O349+P349+Q349+R349+S349,2)</f>
        <v>24086947.039999999</v>
      </c>
      <c r="D349" s="11"/>
      <c r="E349" s="11">
        <f>ROUNDUP(SUM(F349+G349+H349+I349+J349+K349+M349+O349+P349+Q349+R349+S349)*0.04,2)</f>
        <v>926421.04</v>
      </c>
      <c r="F349" s="11"/>
      <c r="G349" s="11"/>
      <c r="H349" s="11"/>
      <c r="I349" s="11"/>
      <c r="J349" s="11"/>
      <c r="K349" s="11"/>
      <c r="L349" s="12"/>
      <c r="M349" s="11"/>
      <c r="N349" s="11" t="s">
        <v>135</v>
      </c>
      <c r="O349" s="11">
        <v>23160526</v>
      </c>
      <c r="P349" s="11"/>
      <c r="Q349" s="16"/>
      <c r="R349" s="11"/>
      <c r="S349" s="11"/>
    </row>
    <row r="350" spans="1:30" ht="15" customHeight="1" x14ac:dyDescent="0.25">
      <c r="A350" s="6" t="s">
        <v>969</v>
      </c>
      <c r="B350" s="15" t="s">
        <v>1110</v>
      </c>
      <c r="C350" s="11">
        <f>ROUND(D350+E350+F350+G350+H350+I350+J350+K350+M350+O350+P350+Q350+R350+S350,2)</f>
        <v>18798980.02</v>
      </c>
      <c r="D350" s="11"/>
      <c r="E350" s="11"/>
      <c r="F350" s="11"/>
      <c r="G350" s="11">
        <v>7747883.9800000004</v>
      </c>
      <c r="H350" s="11">
        <v>5248318.6500000004</v>
      </c>
      <c r="I350" s="11">
        <v>2218650.71</v>
      </c>
      <c r="J350" s="11">
        <v>3584126.68</v>
      </c>
      <c r="K350" s="11"/>
      <c r="L350" s="12"/>
      <c r="M350" s="11"/>
      <c r="N350" s="11"/>
      <c r="O350" s="11"/>
      <c r="P350" s="11"/>
      <c r="Q350" s="16"/>
      <c r="R350" s="11"/>
      <c r="S350" s="11"/>
    </row>
    <row r="351" spans="1:30" ht="15" customHeight="1" x14ac:dyDescent="0.25">
      <c r="A351" s="6" t="s">
        <v>1064</v>
      </c>
      <c r="B351" s="15" t="s">
        <v>640</v>
      </c>
      <c r="C351" s="11">
        <f>ROUND(D351+E351+F351+G351+H351+I351+J351+K351+M351+O351+P351+Q351+R351+S351,2)</f>
        <v>13474944.560000001</v>
      </c>
      <c r="D351" s="11"/>
      <c r="E351" s="11">
        <f>ROUNDUP(SUM(F351+G351+H351+I351+J351+K351+M351+O351+P351+Q351+R351+S351)*0.04,2)</f>
        <v>518267.10000000003</v>
      </c>
      <c r="F351" s="11"/>
      <c r="G351" s="11"/>
      <c r="H351" s="11"/>
      <c r="I351" s="11"/>
      <c r="J351" s="11"/>
      <c r="K351" s="11"/>
      <c r="L351" s="12"/>
      <c r="M351" s="11"/>
      <c r="N351" s="11" t="s">
        <v>135</v>
      </c>
      <c r="O351" s="11">
        <v>12956677.460000001</v>
      </c>
      <c r="P351" s="11"/>
      <c r="Q351" s="16"/>
      <c r="R351" s="11"/>
      <c r="S351" s="11"/>
    </row>
    <row r="352" spans="1:30" s="7" customFormat="1" x14ac:dyDescent="0.25">
      <c r="A352" s="6" t="s">
        <v>957</v>
      </c>
      <c r="B352" s="15" t="s">
        <v>939</v>
      </c>
      <c r="C352" s="11">
        <f>ROUNDUP(SUM(D352+E352+F352+G352+H352+I352+J352+K352+M352+O352+P352+Q352+R352+S352),2)</f>
        <v>11981879.98</v>
      </c>
      <c r="D352" s="11"/>
      <c r="E352" s="11"/>
      <c r="F352" s="11">
        <v>5913648.4100000001</v>
      </c>
      <c r="G352" s="11">
        <v>6068231.5700000003</v>
      </c>
      <c r="H352" s="11"/>
      <c r="I352" s="11"/>
      <c r="J352" s="11"/>
      <c r="K352" s="11"/>
      <c r="L352" s="8"/>
      <c r="M352" s="11"/>
      <c r="N352" s="12"/>
      <c r="O352" s="11"/>
      <c r="P352" s="11"/>
      <c r="Q352" s="11"/>
      <c r="R352" s="11"/>
      <c r="S352" s="11"/>
    </row>
    <row r="353" spans="1:19" ht="15" customHeight="1" x14ac:dyDescent="0.25">
      <c r="A353" s="6" t="s">
        <v>1065</v>
      </c>
      <c r="B353" s="15" t="s">
        <v>895</v>
      </c>
      <c r="C353" s="11">
        <f>ROUND(D353+E353+F353+G353+H353+I353+J353+K353+M353+O353+P353+Q353+R353+S353,2)</f>
        <v>5974442.1500000004</v>
      </c>
      <c r="D353" s="11"/>
      <c r="E353" s="11"/>
      <c r="F353" s="11">
        <v>5974442.1500000004</v>
      </c>
      <c r="G353" s="11"/>
      <c r="H353" s="11"/>
      <c r="I353" s="11"/>
      <c r="J353" s="11"/>
      <c r="K353" s="11"/>
      <c r="L353" s="12"/>
      <c r="M353" s="11"/>
      <c r="N353" s="11"/>
      <c r="O353" s="11"/>
      <c r="P353" s="11"/>
      <c r="Q353" s="16"/>
      <c r="R353" s="11"/>
      <c r="S353" s="11"/>
    </row>
    <row r="354" spans="1:19" s="7" customFormat="1" x14ac:dyDescent="0.25">
      <c r="A354" s="6" t="s">
        <v>1066</v>
      </c>
      <c r="B354" s="15" t="s">
        <v>811</v>
      </c>
      <c r="C354" s="11">
        <f>ROUNDUP(SUM(D354+E354+F354+G354+H354+I354+J354+K354+M354+O354+P354+Q354+R354+S354),2)</f>
        <v>12125159.93</v>
      </c>
      <c r="D354" s="11"/>
      <c r="E354" s="11"/>
      <c r="F354" s="11">
        <v>5983384.5</v>
      </c>
      <c r="G354" s="11">
        <v>6141775.4299999997</v>
      </c>
      <c r="H354" s="11"/>
      <c r="I354" s="11"/>
      <c r="J354" s="11"/>
      <c r="K354" s="11"/>
      <c r="L354" s="8"/>
      <c r="M354" s="11"/>
      <c r="N354" s="12"/>
      <c r="O354" s="11"/>
      <c r="P354" s="11"/>
      <c r="Q354" s="11"/>
      <c r="R354" s="11"/>
      <c r="S354" s="11"/>
    </row>
    <row r="355" spans="1:19" s="7" customFormat="1" x14ac:dyDescent="0.25">
      <c r="A355" s="6" t="s">
        <v>1067</v>
      </c>
      <c r="B355" s="15" t="s">
        <v>940</v>
      </c>
      <c r="C355" s="11">
        <f>ROUNDUP(SUM(D355+E355+F355+G355+H355+I355+J355+K355+M355+O355+P355+Q355+R355+S355),2)</f>
        <v>12407065.57</v>
      </c>
      <c r="D355" s="11"/>
      <c r="E355" s="11"/>
      <c r="F355" s="11">
        <v>6102137.75</v>
      </c>
      <c r="G355" s="11">
        <v>6304927.8200000003</v>
      </c>
      <c r="H355" s="11"/>
      <c r="I355" s="11"/>
      <c r="J355" s="11"/>
      <c r="K355" s="11"/>
      <c r="L355" s="8"/>
      <c r="M355" s="11"/>
      <c r="N355" s="12"/>
      <c r="O355" s="11"/>
      <c r="P355" s="11"/>
      <c r="Q355" s="11"/>
      <c r="R355" s="11"/>
      <c r="S355" s="11"/>
    </row>
    <row r="356" spans="1:19" ht="15" customHeight="1" x14ac:dyDescent="0.25">
      <c r="A356" s="6" t="s">
        <v>959</v>
      </c>
      <c r="B356" s="15" t="s">
        <v>1514</v>
      </c>
      <c r="C356" s="11">
        <f>ROUND(D356+E356+F356+G356+H356+I356+J356+K356+M356+O356+P356+Q356+R356+S356,2)</f>
        <v>12482480.32</v>
      </c>
      <c r="D356" s="11"/>
      <c r="E356" s="11">
        <f>ROUNDUP(SUM(F356+G356+H356+I356+J356+K356+M356+O356+P356+Q356+R356+S356)*0.04,2)</f>
        <v>480095.4</v>
      </c>
      <c r="F356" s="11"/>
      <c r="G356" s="11"/>
      <c r="H356" s="11"/>
      <c r="I356" s="11"/>
      <c r="J356" s="11"/>
      <c r="K356" s="11"/>
      <c r="L356" s="12"/>
      <c r="M356" s="11"/>
      <c r="N356" s="11" t="s">
        <v>135</v>
      </c>
      <c r="O356" s="11">
        <v>12002384.92</v>
      </c>
      <c r="P356" s="11"/>
      <c r="Q356" s="16"/>
      <c r="R356" s="11"/>
      <c r="S356" s="11"/>
    </row>
    <row r="357" spans="1:19" ht="15" customHeight="1" x14ac:dyDescent="0.25">
      <c r="A357" s="6" t="s">
        <v>1068</v>
      </c>
      <c r="B357" s="15" t="s">
        <v>605</v>
      </c>
      <c r="C357" s="11">
        <f>ROUND(D357+E357+F357+G357+H357+I357+J357+K357+M357+O357+P357+Q357+R357+S357,2)</f>
        <v>9682879.1799999997</v>
      </c>
      <c r="D357" s="11">
        <f>ROUNDUP(SUM(F357+G357+H357+I357+J357+K357+M357+O357+P357+Q357+R357+S357)*0.0214,2)</f>
        <v>195226.7</v>
      </c>
      <c r="E357" s="11">
        <f>ROUNDUP(SUM(F357+G357+H357+I357+J357+K357+M357+O357+P357+Q357+R357+S357)*0.04,2)</f>
        <v>364909.72000000003</v>
      </c>
      <c r="F357" s="11"/>
      <c r="G357" s="11"/>
      <c r="H357" s="11"/>
      <c r="I357" s="11"/>
      <c r="J357" s="11"/>
      <c r="K357" s="11"/>
      <c r="L357" s="12">
        <v>2</v>
      </c>
      <c r="M357" s="11">
        <v>9122742.7599999998</v>
      </c>
      <c r="N357" s="11"/>
      <c r="O357" s="11"/>
      <c r="P357" s="11"/>
      <c r="Q357" s="16"/>
      <c r="R357" s="11"/>
      <c r="S357" s="11"/>
    </row>
    <row r="358" spans="1:19" s="7" customFormat="1" x14ac:dyDescent="0.25">
      <c r="A358" s="6" t="s">
        <v>964</v>
      </c>
      <c r="B358" s="15" t="s">
        <v>941</v>
      </c>
      <c r="C358" s="11">
        <f>ROUNDUP(SUM(D358+E358+F358+G358+H358+I358+J358+K358+M358+O358+P358+Q358+R358+S358),2)</f>
        <v>42666527.950000003</v>
      </c>
      <c r="D358" s="11"/>
      <c r="E358" s="11"/>
      <c r="F358" s="11">
        <v>5794364.9299999997</v>
      </c>
      <c r="G358" s="11">
        <v>11889424.9</v>
      </c>
      <c r="H358" s="11">
        <v>5781235.6299999999</v>
      </c>
      <c r="I358" s="11">
        <v>2833693.06</v>
      </c>
      <c r="J358" s="11">
        <v>6069305.9100000001</v>
      </c>
      <c r="K358" s="11"/>
      <c r="L358" s="8"/>
      <c r="M358" s="11"/>
      <c r="N358" s="12" t="s">
        <v>135</v>
      </c>
      <c r="O358" s="11">
        <v>10298503.52</v>
      </c>
      <c r="P358" s="11"/>
      <c r="Q358" s="11"/>
      <c r="R358" s="11"/>
      <c r="S358" s="11"/>
    </row>
    <row r="359" spans="1:19" ht="15" customHeight="1" x14ac:dyDescent="0.25">
      <c r="A359" s="6" t="s">
        <v>1069</v>
      </c>
      <c r="B359" s="15" t="s">
        <v>903</v>
      </c>
      <c r="C359" s="11">
        <f>ROUND(D359+E359+F359+G359+H359+I359+J359+K359+M359+O359+P359+Q359+R359+S359,2)</f>
        <v>16213916.41</v>
      </c>
      <c r="D359" s="11"/>
      <c r="E359" s="11"/>
      <c r="F359" s="11">
        <v>5915412.8899999997</v>
      </c>
      <c r="G359" s="11"/>
      <c r="H359" s="11"/>
      <c r="I359" s="11"/>
      <c r="J359" s="11"/>
      <c r="K359" s="11"/>
      <c r="L359" s="12"/>
      <c r="M359" s="11"/>
      <c r="N359" s="11" t="s">
        <v>135</v>
      </c>
      <c r="O359" s="11">
        <v>10298503.52</v>
      </c>
      <c r="P359" s="11"/>
      <c r="Q359" s="16"/>
      <c r="R359" s="11"/>
      <c r="S359" s="11"/>
    </row>
    <row r="360" spans="1:19" s="7" customFormat="1" ht="15.75" customHeight="1" x14ac:dyDescent="0.25">
      <c r="A360" s="6" t="s">
        <v>1070</v>
      </c>
      <c r="B360" s="15" t="s">
        <v>984</v>
      </c>
      <c r="C360" s="11">
        <f>ROUND(D360+E360+F360+G360+H360+I360+J360+K360+M360+O360+P360+Q360+R360+S360,2)</f>
        <v>31486614.800000001</v>
      </c>
      <c r="D360" s="11"/>
      <c r="E360" s="11"/>
      <c r="F360" s="11">
        <v>5912013.6399999997</v>
      </c>
      <c r="G360" s="11">
        <v>6571997.1799999997</v>
      </c>
      <c r="H360" s="11">
        <v>3684238.19</v>
      </c>
      <c r="I360" s="11">
        <v>1817034.73</v>
      </c>
      <c r="J360" s="11">
        <v>3061134.87</v>
      </c>
      <c r="K360" s="11"/>
      <c r="L360" s="8"/>
      <c r="M360" s="11"/>
      <c r="N360" s="11" t="s">
        <v>135</v>
      </c>
      <c r="O360" s="11">
        <v>10440196.189999999</v>
      </c>
      <c r="P360" s="11"/>
      <c r="Q360" s="11"/>
      <c r="R360" s="11"/>
      <c r="S360" s="11"/>
    </row>
    <row r="361" spans="1:19" s="7" customFormat="1" x14ac:dyDescent="0.25">
      <c r="A361" s="6" t="s">
        <v>1071</v>
      </c>
      <c r="B361" s="15" t="s">
        <v>943</v>
      </c>
      <c r="C361" s="11">
        <f>ROUNDUP(SUM(D361+E361+F361+G361+H361+I361+J361+K361+M361+O361+P361+Q361+R361+S361),2)</f>
        <v>16265812.75</v>
      </c>
      <c r="D361" s="11"/>
      <c r="E361" s="11"/>
      <c r="F361" s="11">
        <v>5825616.5599999996</v>
      </c>
      <c r="G361" s="11"/>
      <c r="H361" s="11"/>
      <c r="I361" s="11"/>
      <c r="J361" s="11"/>
      <c r="K361" s="11"/>
      <c r="L361" s="8"/>
      <c r="M361" s="11"/>
      <c r="N361" s="12" t="s">
        <v>135</v>
      </c>
      <c r="O361" s="11">
        <v>10440196.189999999</v>
      </c>
      <c r="P361" s="11"/>
      <c r="Q361" s="11"/>
      <c r="R361" s="11"/>
      <c r="S361" s="11"/>
    </row>
    <row r="362" spans="1:19" ht="15.75" customHeight="1" x14ac:dyDescent="0.25">
      <c r="A362" s="6" t="s">
        <v>967</v>
      </c>
      <c r="B362" s="15" t="s">
        <v>893</v>
      </c>
      <c r="C362" s="11">
        <f>ROUND(D362+E362+F362+G362+H362+I362+J362+K362+M362+O362+P362+Q362+R362+S362,2)</f>
        <v>16253883.310000001</v>
      </c>
      <c r="D362" s="11"/>
      <c r="E362" s="11"/>
      <c r="F362" s="11"/>
      <c r="G362" s="11">
        <v>6989966.4800000004</v>
      </c>
      <c r="H362" s="11">
        <v>4612855.9000000004</v>
      </c>
      <c r="I362" s="11">
        <v>2014246.35</v>
      </c>
      <c r="J362" s="11">
        <v>2636814.58</v>
      </c>
      <c r="K362" s="11"/>
      <c r="L362" s="12"/>
      <c r="M362" s="11"/>
      <c r="N362" s="11"/>
      <c r="O362" s="11"/>
      <c r="P362" s="11"/>
      <c r="Q362" s="16"/>
      <c r="R362" s="11"/>
      <c r="S362" s="11"/>
    </row>
    <row r="363" spans="1:19" ht="15" customHeight="1" x14ac:dyDescent="0.25">
      <c r="A363" s="6" t="s">
        <v>1072</v>
      </c>
      <c r="B363" s="15" t="s">
        <v>234</v>
      </c>
      <c r="C363" s="11">
        <f>ROUND(D363+E363+F363+G363+H363+I363+J363+K363+M363+O363+P363+Q363+R363+S363,2)</f>
        <v>52786445.770000003</v>
      </c>
      <c r="D363" s="11">
        <v>195226.7</v>
      </c>
      <c r="E363" s="11">
        <f>ROUNDUP(SUM(F363+G363+H363+I363+J363+K363+O363+P363+Q363+R363+S363)*0.04,2)+168176.12</f>
        <v>1905501.6099999999</v>
      </c>
      <c r="F363" s="11"/>
      <c r="G363" s="11">
        <v>13068049.189999999</v>
      </c>
      <c r="H363" s="11">
        <v>7325899.7400000002</v>
      </c>
      <c r="I363" s="11">
        <v>3613091.68</v>
      </c>
      <c r="J363" s="11">
        <v>6086867.4100000001</v>
      </c>
      <c r="K363" s="11"/>
      <c r="L363" s="12">
        <v>2</v>
      </c>
      <c r="M363" s="11">
        <v>7252580.3099999996</v>
      </c>
      <c r="N363" s="11" t="s">
        <v>135</v>
      </c>
      <c r="O363" s="11">
        <v>13339229.130000001</v>
      </c>
      <c r="P363" s="11"/>
      <c r="Q363" s="16"/>
      <c r="R363" s="11"/>
      <c r="S363" s="11"/>
    </row>
    <row r="364" spans="1:19" ht="15" customHeight="1" x14ac:dyDescent="0.25">
      <c r="A364" s="6" t="s">
        <v>985</v>
      </c>
      <c r="B364" s="15" t="s">
        <v>853</v>
      </c>
      <c r="C364" s="11">
        <f>ROUND(D364+E364+F364+G364+H364+I364+J364+K364+M364+O364+P364+Q364+R364+S364,2)</f>
        <v>60769865.719999999</v>
      </c>
      <c r="D364" s="11"/>
      <c r="E364" s="11">
        <f>ROUNDUP(SUM(F364+G364+H364+I364+J364+K364+M364+O364+P364+Q364+R364+S364)*0.04,2)</f>
        <v>2337302.5299999998</v>
      </c>
      <c r="F364" s="11"/>
      <c r="G364" s="11">
        <v>24517609.600000001</v>
      </c>
      <c r="H364" s="11">
        <v>16736208.07</v>
      </c>
      <c r="I364" s="11">
        <v>6607750.0800000001</v>
      </c>
      <c r="J364" s="11">
        <v>10570995.439999999</v>
      </c>
      <c r="K364" s="11"/>
      <c r="L364" s="12"/>
      <c r="M364" s="11"/>
      <c r="N364" s="11"/>
      <c r="O364" s="11"/>
      <c r="P364" s="11"/>
      <c r="Q364" s="16"/>
      <c r="R364" s="11"/>
      <c r="S364" s="11"/>
    </row>
    <row r="365" spans="1:19" s="7" customFormat="1" ht="15" customHeight="1" x14ac:dyDescent="0.25">
      <c r="A365" s="6" t="s">
        <v>1245</v>
      </c>
      <c r="B365" s="15" t="s">
        <v>1105</v>
      </c>
      <c r="C365" s="11">
        <f>ROUNDUP(SUM(D365+E365+F365+G365+H365+I365+J365+K365+M365+O365+P365+Q365+R365+S365),2)</f>
        <v>2843601.7</v>
      </c>
      <c r="D365" s="11"/>
      <c r="E365" s="11"/>
      <c r="F365" s="11">
        <v>2843601.6999999997</v>
      </c>
      <c r="G365" s="11"/>
      <c r="H365" s="11"/>
      <c r="I365" s="11"/>
      <c r="J365" s="11"/>
      <c r="K365" s="11"/>
      <c r="L365" s="8"/>
      <c r="M365" s="11"/>
      <c r="N365" s="12"/>
      <c r="O365" s="11"/>
      <c r="P365" s="11"/>
      <c r="Q365" s="11"/>
      <c r="R365" s="11"/>
      <c r="S365" s="11"/>
    </row>
    <row r="366" spans="1:19" s="7" customFormat="1" x14ac:dyDescent="0.25">
      <c r="A366" s="6" t="s">
        <v>1073</v>
      </c>
      <c r="B366" s="15" t="s">
        <v>948</v>
      </c>
      <c r="C366" s="11">
        <f>ROUNDUP(SUM(D366+E366+F366+G366+H366+I366+J366+K366+M366+O366+P366+Q366+R366+S366),2)</f>
        <v>55773682.439999998</v>
      </c>
      <c r="D366" s="11"/>
      <c r="E366" s="11"/>
      <c r="F366" s="11"/>
      <c r="G366" s="11">
        <v>16257560.92</v>
      </c>
      <c r="H366" s="11">
        <v>7588780.5700000003</v>
      </c>
      <c r="I366" s="11">
        <v>3313711.48</v>
      </c>
      <c r="J366" s="11">
        <v>6266345.8300000001</v>
      </c>
      <c r="K366" s="11"/>
      <c r="L366" s="8"/>
      <c r="M366" s="11"/>
      <c r="N366" s="12"/>
      <c r="O366" s="11"/>
      <c r="P366" s="11"/>
      <c r="Q366" s="11">
        <v>22347283.640000001</v>
      </c>
      <c r="R366" s="11"/>
      <c r="S366" s="11"/>
    </row>
    <row r="367" spans="1:19" s="7" customFormat="1" x14ac:dyDescent="0.25">
      <c r="A367" s="6" t="s">
        <v>1074</v>
      </c>
      <c r="B367" s="15" t="s">
        <v>950</v>
      </c>
      <c r="C367" s="11">
        <f>ROUNDUP(SUM(D367+E367+F367+G367+H367+I367+J367+K367+M367+O367+P367+Q367+R367+S367),2)</f>
        <v>8066806.04</v>
      </c>
      <c r="D367" s="11"/>
      <c r="E367" s="11"/>
      <c r="F367" s="11"/>
      <c r="G367" s="11">
        <v>8066806.04</v>
      </c>
      <c r="H367" s="11"/>
      <c r="I367" s="11"/>
      <c r="J367" s="11"/>
      <c r="K367" s="11"/>
      <c r="L367" s="8"/>
      <c r="M367" s="11"/>
      <c r="N367" s="12"/>
      <c r="O367" s="11"/>
      <c r="P367" s="11"/>
      <c r="Q367" s="11"/>
      <c r="R367" s="11"/>
      <c r="S367" s="11"/>
    </row>
    <row r="368" spans="1:19" ht="15" customHeight="1" x14ac:dyDescent="0.25">
      <c r="A368" s="6" t="s">
        <v>1075</v>
      </c>
      <c r="B368" s="15" t="s">
        <v>880</v>
      </c>
      <c r="C368" s="11">
        <f t="shared" ref="C368:C375" si="68">ROUND(D368+E368+F368+G368+H368+I368+J368+K368+M368+O368+P368+Q368+R368+S368,2)</f>
        <v>9792177.8499999996</v>
      </c>
      <c r="D368" s="11"/>
      <c r="E368" s="11">
        <v>1182636.55</v>
      </c>
      <c r="F368" s="11"/>
      <c r="G368" s="11">
        <v>1888295</v>
      </c>
      <c r="H368" s="11">
        <v>1109472.19</v>
      </c>
      <c r="I368" s="11">
        <v>466124.33</v>
      </c>
      <c r="J368" s="11">
        <v>766008.66</v>
      </c>
      <c r="K368" s="11"/>
      <c r="L368" s="12"/>
      <c r="M368" s="11"/>
      <c r="N368" s="11" t="s">
        <v>135</v>
      </c>
      <c r="O368" s="11">
        <v>4379641.12</v>
      </c>
      <c r="P368" s="11"/>
      <c r="Q368" s="11"/>
      <c r="R368" s="11"/>
      <c r="S368" s="11"/>
    </row>
    <row r="369" spans="1:19" ht="15" customHeight="1" x14ac:dyDescent="0.25">
      <c r="A369" s="6" t="s">
        <v>1076</v>
      </c>
      <c r="B369" s="15" t="s">
        <v>899</v>
      </c>
      <c r="C369" s="11">
        <f t="shared" si="68"/>
        <v>6174513.5899999999</v>
      </c>
      <c r="D369" s="11"/>
      <c r="E369" s="11"/>
      <c r="F369" s="11"/>
      <c r="G369" s="11"/>
      <c r="H369" s="11">
        <v>2322940.3199999998</v>
      </c>
      <c r="I369" s="11">
        <v>917133.26</v>
      </c>
      <c r="J369" s="11">
        <v>2934440.01</v>
      </c>
      <c r="K369" s="11"/>
      <c r="L369" s="12"/>
      <c r="M369" s="11"/>
      <c r="N369" s="11"/>
      <c r="O369" s="11"/>
      <c r="P369" s="11"/>
      <c r="Q369" s="16"/>
      <c r="R369" s="11"/>
      <c r="S369" s="11"/>
    </row>
    <row r="370" spans="1:19" ht="15" customHeight="1" x14ac:dyDescent="0.25">
      <c r="A370" s="6" t="s">
        <v>1077</v>
      </c>
      <c r="B370" s="15" t="s">
        <v>896</v>
      </c>
      <c r="C370" s="11">
        <f t="shared" si="68"/>
        <v>16054237.83</v>
      </c>
      <c r="D370" s="11"/>
      <c r="E370" s="11"/>
      <c r="F370" s="11">
        <v>5729649.3899999997</v>
      </c>
      <c r="G370" s="11"/>
      <c r="H370" s="11"/>
      <c r="I370" s="11"/>
      <c r="J370" s="11"/>
      <c r="K370" s="11"/>
      <c r="L370" s="12"/>
      <c r="M370" s="11"/>
      <c r="N370" s="11" t="s">
        <v>135</v>
      </c>
      <c r="O370" s="11">
        <v>10324588.439999999</v>
      </c>
      <c r="P370" s="11"/>
      <c r="Q370" s="16"/>
      <c r="R370" s="11"/>
      <c r="S370" s="11"/>
    </row>
    <row r="371" spans="1:19" ht="15.75" customHeight="1" x14ac:dyDescent="0.25">
      <c r="A371" s="6" t="s">
        <v>1078</v>
      </c>
      <c r="B371" s="15" t="s">
        <v>642</v>
      </c>
      <c r="C371" s="11">
        <f>ROUND(D371+E371+F371+G371+H371+I371+J371+K371+M371+O371+P371+Q371+R371+S371,2)</f>
        <v>15982073.91</v>
      </c>
      <c r="D371" s="11"/>
      <c r="E371" s="11"/>
      <c r="F371" s="11">
        <v>5676598.9800000004</v>
      </c>
      <c r="G371" s="11"/>
      <c r="H371" s="11"/>
      <c r="I371" s="11"/>
      <c r="J371" s="11"/>
      <c r="K371" s="11"/>
      <c r="L371" s="12"/>
      <c r="M371" s="11"/>
      <c r="N371" s="11" t="s">
        <v>135</v>
      </c>
      <c r="O371" s="11">
        <v>10305474.93</v>
      </c>
      <c r="P371" s="11"/>
      <c r="Q371" s="11"/>
      <c r="R371" s="11"/>
      <c r="S371" s="11"/>
    </row>
    <row r="372" spans="1:19" ht="15" customHeight="1" x14ac:dyDescent="0.25">
      <c r="A372" s="6" t="s">
        <v>1079</v>
      </c>
      <c r="B372" s="15" t="s">
        <v>897</v>
      </c>
      <c r="C372" s="11">
        <f>ROUND(D372+E372+F372+G372+H372+I372+J372+K372+M372+O372+P372+Q372+R372+S372,2)</f>
        <v>16065384.49</v>
      </c>
      <c r="D372" s="11"/>
      <c r="E372" s="11"/>
      <c r="F372" s="11">
        <v>5760833.0800000001</v>
      </c>
      <c r="G372" s="11"/>
      <c r="H372" s="11"/>
      <c r="I372" s="11"/>
      <c r="J372" s="11"/>
      <c r="K372" s="11"/>
      <c r="L372" s="12"/>
      <c r="M372" s="11"/>
      <c r="N372" s="11" t="s">
        <v>135</v>
      </c>
      <c r="O372" s="11">
        <v>10304551.41</v>
      </c>
      <c r="P372" s="11"/>
      <c r="Q372" s="11"/>
      <c r="R372" s="11"/>
      <c r="S372" s="11"/>
    </row>
    <row r="373" spans="1:19" ht="15" customHeight="1" x14ac:dyDescent="0.25">
      <c r="A373" s="6" t="s">
        <v>1080</v>
      </c>
      <c r="B373" s="15" t="s">
        <v>883</v>
      </c>
      <c r="C373" s="11">
        <f>ROUND(D373+E373+F373+G373+H373+I373+J373+K373+M373+O373+P373+Q373+R373+S373,2)</f>
        <v>19759212.989999998</v>
      </c>
      <c r="D373" s="11"/>
      <c r="E373" s="11">
        <v>703444.68</v>
      </c>
      <c r="F373" s="11">
        <v>4114326.94</v>
      </c>
      <c r="G373" s="11"/>
      <c r="H373" s="11">
        <v>2056241.12</v>
      </c>
      <c r="I373" s="11">
        <v>1007873.85</v>
      </c>
      <c r="J373" s="11">
        <v>1727280.65</v>
      </c>
      <c r="K373" s="11"/>
      <c r="L373" s="12"/>
      <c r="M373" s="11"/>
      <c r="N373" s="11" t="s">
        <v>135</v>
      </c>
      <c r="O373" s="11">
        <v>10150045.75</v>
      </c>
      <c r="P373" s="11"/>
      <c r="Q373" s="11"/>
      <c r="R373" s="11"/>
      <c r="S373" s="11"/>
    </row>
    <row r="374" spans="1:19" s="7" customFormat="1" ht="17.25" customHeight="1" x14ac:dyDescent="0.25">
      <c r="A374" s="6" t="s">
        <v>1081</v>
      </c>
      <c r="B374" s="15" t="s">
        <v>991</v>
      </c>
      <c r="C374" s="11">
        <f t="shared" si="68"/>
        <v>3839937.24</v>
      </c>
      <c r="D374" s="11"/>
      <c r="E374" s="11"/>
      <c r="F374" s="11">
        <v>3839937.24</v>
      </c>
      <c r="G374" s="11"/>
      <c r="H374" s="11"/>
      <c r="I374" s="11"/>
      <c r="J374" s="11"/>
      <c r="K374" s="11"/>
      <c r="L374" s="8"/>
      <c r="M374" s="11"/>
      <c r="N374" s="12"/>
      <c r="O374" s="11"/>
      <c r="P374" s="11"/>
      <c r="Q374" s="11"/>
      <c r="R374" s="11"/>
      <c r="S374" s="11"/>
    </row>
    <row r="375" spans="1:19" ht="15" customHeight="1" x14ac:dyDescent="0.25">
      <c r="A375" s="6" t="s">
        <v>1082</v>
      </c>
      <c r="B375" s="15" t="s">
        <v>643</v>
      </c>
      <c r="C375" s="11">
        <f t="shared" si="68"/>
        <v>18426311.329999998</v>
      </c>
      <c r="D375" s="11"/>
      <c r="E375" s="11"/>
      <c r="F375" s="11">
        <v>5738268.6500000004</v>
      </c>
      <c r="G375" s="11"/>
      <c r="H375" s="11"/>
      <c r="I375" s="11"/>
      <c r="J375" s="11">
        <v>2406247.62</v>
      </c>
      <c r="K375" s="11"/>
      <c r="L375" s="12"/>
      <c r="M375" s="11"/>
      <c r="N375" s="11" t="s">
        <v>135</v>
      </c>
      <c r="O375" s="11">
        <v>10281795.060000001</v>
      </c>
      <c r="P375" s="11"/>
      <c r="Q375" s="11"/>
      <c r="R375" s="11"/>
      <c r="S375" s="11"/>
    </row>
    <row r="376" spans="1:19" ht="15" customHeight="1" x14ac:dyDescent="0.25">
      <c r="A376" s="6" t="s">
        <v>971</v>
      </c>
      <c r="B376" s="15" t="s">
        <v>894</v>
      </c>
      <c r="C376" s="11">
        <f>ROUND(D376+E376+F376+G376+H376+I376+J376+K376+M376+O376+P376+Q376+R376+S376,2)</f>
        <v>31781635.739999998</v>
      </c>
      <c r="D376" s="11"/>
      <c r="E376" s="11">
        <v>2098057.73</v>
      </c>
      <c r="F376" s="11">
        <v>6200784.6200000001</v>
      </c>
      <c r="G376" s="11">
        <v>6406853</v>
      </c>
      <c r="H376" s="11">
        <v>3125713.15</v>
      </c>
      <c r="I376" s="11">
        <v>1626101.78</v>
      </c>
      <c r="J376" s="11">
        <v>2625657.69</v>
      </c>
      <c r="K376" s="11"/>
      <c r="L376" s="12"/>
      <c r="M376" s="11"/>
      <c r="N376" s="11"/>
      <c r="O376" s="11"/>
      <c r="P376" s="11">
        <v>9698467.7699999996</v>
      </c>
      <c r="Q376" s="11"/>
      <c r="R376" s="11"/>
      <c r="S376" s="11"/>
    </row>
    <row r="377" spans="1:19" s="7" customFormat="1" ht="15" customHeight="1" x14ac:dyDescent="0.25">
      <c r="A377" s="6" t="s">
        <v>961</v>
      </c>
      <c r="B377" s="15" t="s">
        <v>1101</v>
      </c>
      <c r="C377" s="11">
        <f>ROUNDUP(SUM(D377+E377+F377+G377+H377+I377+J377+K377+M377+O377+P377+Q377+R377+S377),2)</f>
        <v>30717283.800000001</v>
      </c>
      <c r="D377" s="11"/>
      <c r="E377" s="11"/>
      <c r="F377" s="11">
        <v>6085703.6799999997</v>
      </c>
      <c r="G377" s="11">
        <v>6287947.6100000003</v>
      </c>
      <c r="H377" s="11">
        <v>3067702.74</v>
      </c>
      <c r="I377" s="11">
        <v>1595922.79</v>
      </c>
      <c r="J377" s="11">
        <v>2576927.87</v>
      </c>
      <c r="K377" s="11"/>
      <c r="L377" s="8"/>
      <c r="M377" s="11"/>
      <c r="N377" s="12" t="s">
        <v>135</v>
      </c>
      <c r="O377" s="11">
        <v>11103079.109999999</v>
      </c>
      <c r="P377" s="11"/>
      <c r="Q377" s="11"/>
      <c r="R377" s="11"/>
      <c r="S377" s="11"/>
    </row>
    <row r="378" spans="1:19" s="7" customFormat="1" x14ac:dyDescent="0.25">
      <c r="A378" s="6" t="s">
        <v>1083</v>
      </c>
      <c r="B378" s="15" t="s">
        <v>954</v>
      </c>
      <c r="C378" s="11">
        <f>ROUNDUP(SUM(D378+E378+F378+G378+H378+I378+J378+K378+M378+O378+P378+Q378+R378+S378),2)</f>
        <v>19588034.949999999</v>
      </c>
      <c r="D378" s="11"/>
      <c r="E378" s="11"/>
      <c r="F378" s="11"/>
      <c r="G378" s="11"/>
      <c r="H378" s="11">
        <v>9974381.4499999993</v>
      </c>
      <c r="I378" s="11">
        <v>3912097.66</v>
      </c>
      <c r="J378" s="11">
        <v>5701555.8399999999</v>
      </c>
      <c r="K378" s="11"/>
      <c r="L378" s="8"/>
      <c r="M378" s="11"/>
      <c r="N378" s="12"/>
      <c r="O378" s="11"/>
      <c r="P378" s="11"/>
      <c r="Q378" s="11"/>
      <c r="R378" s="11"/>
      <c r="S378" s="11"/>
    </row>
    <row r="379" spans="1:19" ht="15" customHeight="1" x14ac:dyDescent="0.25">
      <c r="A379" s="6" t="s">
        <v>1084</v>
      </c>
      <c r="B379" s="15" t="s">
        <v>914</v>
      </c>
      <c r="C379" s="11">
        <f t="shared" ref="C379:C387" si="69">ROUND(D379+E379+F379+G379+H379+I379+J379+K379+M379+O379+P379+Q379+R379+S379,2)</f>
        <v>4370586.01</v>
      </c>
      <c r="D379" s="11"/>
      <c r="E379" s="11"/>
      <c r="F379" s="11"/>
      <c r="G379" s="11"/>
      <c r="H379" s="11"/>
      <c r="I379" s="11"/>
      <c r="J379" s="11"/>
      <c r="K379" s="11"/>
      <c r="L379" s="12"/>
      <c r="M379" s="11"/>
      <c r="N379" s="11"/>
      <c r="O379" s="11"/>
      <c r="P379" s="11"/>
      <c r="Q379" s="11">
        <v>4370586.01</v>
      </c>
      <c r="R379" s="11"/>
      <c r="S379" s="11"/>
    </row>
    <row r="380" spans="1:19" ht="15" customHeight="1" x14ac:dyDescent="0.25">
      <c r="A380" s="6" t="s">
        <v>994</v>
      </c>
      <c r="B380" s="15" t="s">
        <v>915</v>
      </c>
      <c r="C380" s="11">
        <f t="shared" si="69"/>
        <v>4370586.01</v>
      </c>
      <c r="D380" s="11"/>
      <c r="E380" s="11"/>
      <c r="F380" s="11"/>
      <c r="G380" s="11"/>
      <c r="H380" s="11"/>
      <c r="I380" s="11"/>
      <c r="J380" s="11"/>
      <c r="K380" s="11"/>
      <c r="L380" s="12"/>
      <c r="M380" s="11"/>
      <c r="N380" s="11"/>
      <c r="O380" s="11"/>
      <c r="P380" s="11"/>
      <c r="Q380" s="11">
        <v>4370586.01</v>
      </c>
      <c r="R380" s="11"/>
      <c r="S380" s="11"/>
    </row>
    <row r="381" spans="1:19" ht="15" customHeight="1" x14ac:dyDescent="0.25">
      <c r="A381" s="6" t="s">
        <v>1085</v>
      </c>
      <c r="B381" s="15" t="s">
        <v>1102</v>
      </c>
      <c r="C381" s="11">
        <f t="shared" si="69"/>
        <v>23304924.489999998</v>
      </c>
      <c r="D381" s="11"/>
      <c r="E381" s="11"/>
      <c r="F381" s="11">
        <v>4046729.58</v>
      </c>
      <c r="G381" s="11">
        <v>5783529.5800000001</v>
      </c>
      <c r="H381" s="11"/>
      <c r="I381" s="11"/>
      <c r="J381" s="11"/>
      <c r="K381" s="11"/>
      <c r="L381" s="12"/>
      <c r="M381" s="11"/>
      <c r="N381" s="11"/>
      <c r="O381" s="11"/>
      <c r="P381" s="11"/>
      <c r="Q381" s="11">
        <v>13474665.33</v>
      </c>
      <c r="R381" s="11"/>
      <c r="S381" s="11"/>
    </row>
    <row r="382" spans="1:19" ht="15" customHeight="1" x14ac:dyDescent="0.25">
      <c r="A382" s="6" t="s">
        <v>1086</v>
      </c>
      <c r="B382" s="15" t="s">
        <v>1109</v>
      </c>
      <c r="C382" s="11">
        <f t="shared" si="69"/>
        <v>18844597.960000001</v>
      </c>
      <c r="D382" s="11"/>
      <c r="E382" s="11"/>
      <c r="F382" s="11"/>
      <c r="G382" s="11">
        <v>7906974.71</v>
      </c>
      <c r="H382" s="11">
        <v>5397458.4199999999</v>
      </c>
      <c r="I382" s="11">
        <v>2131009.7200000002</v>
      </c>
      <c r="J382" s="11">
        <v>3409155.11</v>
      </c>
      <c r="K382" s="11"/>
      <c r="L382" s="12"/>
      <c r="M382" s="11"/>
      <c r="N382" s="11"/>
      <c r="O382" s="11"/>
      <c r="P382" s="11"/>
      <c r="Q382" s="11"/>
      <c r="R382" s="11"/>
      <c r="S382" s="11"/>
    </row>
    <row r="383" spans="1:19" ht="15" customHeight="1" x14ac:dyDescent="0.25">
      <c r="A383" s="6" t="s">
        <v>973</v>
      </c>
      <c r="B383" s="15" t="s">
        <v>609</v>
      </c>
      <c r="C383" s="11">
        <f t="shared" si="69"/>
        <v>19365758.350000001</v>
      </c>
      <c r="D383" s="11">
        <f>ROUNDUP(SUM(F383+G383+H383+I383+J383+K383+M383+O383+P383+Q383+R383+S383)*0.0214,2)</f>
        <v>390453.4</v>
      </c>
      <c r="E383" s="11">
        <f>ROUNDUP(SUM(F383+G383+H383+I383+J383+K383+M383+O383+P383+Q383+R383+S383)*0.04,2)</f>
        <v>729819.43</v>
      </c>
      <c r="F383" s="11"/>
      <c r="G383" s="11"/>
      <c r="H383" s="11"/>
      <c r="I383" s="11"/>
      <c r="J383" s="11"/>
      <c r="K383" s="11"/>
      <c r="L383" s="12">
        <v>4</v>
      </c>
      <c r="M383" s="11">
        <v>18245485.52</v>
      </c>
      <c r="N383" s="11"/>
      <c r="O383" s="11"/>
      <c r="P383" s="11"/>
      <c r="Q383" s="16"/>
      <c r="R383" s="11"/>
      <c r="S383" s="11"/>
    </row>
    <row r="384" spans="1:19" ht="15" customHeight="1" x14ac:dyDescent="0.25">
      <c r="A384" s="6" t="s">
        <v>1087</v>
      </c>
      <c r="B384" s="15" t="s">
        <v>610</v>
      </c>
      <c r="C384" s="11">
        <f t="shared" si="69"/>
        <v>19365758.350000001</v>
      </c>
      <c r="D384" s="11">
        <f>ROUNDUP(SUM(F384+G384+H384+I384+J384+K384+M384+O384+P384+Q384+R384+S384)*0.0214,2)</f>
        <v>390453.4</v>
      </c>
      <c r="E384" s="11">
        <f>ROUNDUP(SUM(F384+G384+H384+I384+J384+K384+M384+O384+P384+Q384+R384+S384)*0.04,2)</f>
        <v>729819.43</v>
      </c>
      <c r="F384" s="11"/>
      <c r="G384" s="11"/>
      <c r="H384" s="11"/>
      <c r="I384" s="11"/>
      <c r="J384" s="11"/>
      <c r="K384" s="11"/>
      <c r="L384" s="12">
        <v>4</v>
      </c>
      <c r="M384" s="11">
        <v>18245485.52</v>
      </c>
      <c r="N384" s="11"/>
      <c r="O384" s="11"/>
      <c r="P384" s="11"/>
      <c r="Q384" s="16"/>
      <c r="R384" s="11"/>
      <c r="S384" s="11"/>
    </row>
    <row r="385" spans="1:30" ht="15" customHeight="1" x14ac:dyDescent="0.25">
      <c r="A385" s="6" t="s">
        <v>1088</v>
      </c>
      <c r="B385" s="15" t="s">
        <v>881</v>
      </c>
      <c r="C385" s="11">
        <f t="shared" si="69"/>
        <v>51110123.289999999</v>
      </c>
      <c r="D385" s="11"/>
      <c r="E385" s="11">
        <v>10065704.59</v>
      </c>
      <c r="F385" s="11"/>
      <c r="G385" s="11"/>
      <c r="H385" s="11">
        <v>20900140.800000001</v>
      </c>
      <c r="I385" s="11">
        <v>8197339.5899999999</v>
      </c>
      <c r="J385" s="11">
        <v>11946938.310000001</v>
      </c>
      <c r="K385" s="11"/>
      <c r="L385" s="12"/>
      <c r="M385" s="11"/>
      <c r="N385" s="11"/>
      <c r="O385" s="11"/>
      <c r="P385" s="11"/>
      <c r="Q385" s="11"/>
      <c r="R385" s="11"/>
      <c r="S385" s="11"/>
    </row>
    <row r="386" spans="1:30" ht="15" customHeight="1" x14ac:dyDescent="0.25">
      <c r="A386" s="6" t="s">
        <v>1089</v>
      </c>
      <c r="B386" s="15" t="s">
        <v>882</v>
      </c>
      <c r="C386" s="11">
        <f t="shared" si="69"/>
        <v>4317762.41</v>
      </c>
      <c r="D386" s="11"/>
      <c r="E386" s="11"/>
      <c r="F386" s="11">
        <v>4317762.41</v>
      </c>
      <c r="G386" s="11"/>
      <c r="H386" s="11"/>
      <c r="I386" s="11"/>
      <c r="J386" s="11"/>
      <c r="K386" s="11"/>
      <c r="L386" s="12"/>
      <c r="M386" s="11"/>
      <c r="N386" s="11"/>
      <c r="O386" s="11"/>
      <c r="P386" s="11"/>
      <c r="Q386" s="11"/>
      <c r="R386" s="11"/>
      <c r="S386" s="11"/>
    </row>
    <row r="387" spans="1:30" s="7" customFormat="1" x14ac:dyDescent="0.25">
      <c r="A387" s="6" t="s">
        <v>1090</v>
      </c>
      <c r="B387" s="15" t="s">
        <v>884</v>
      </c>
      <c r="C387" s="11">
        <f t="shared" si="69"/>
        <v>7561146.6799999997</v>
      </c>
      <c r="D387" s="11"/>
      <c r="E387" s="11"/>
      <c r="F387" s="11"/>
      <c r="G387" s="11">
        <v>3175525.16</v>
      </c>
      <c r="H387" s="11"/>
      <c r="I387" s="11"/>
      <c r="J387" s="11"/>
      <c r="K387" s="11"/>
      <c r="L387" s="12"/>
      <c r="M387" s="11"/>
      <c r="N387" s="11"/>
      <c r="O387" s="11"/>
      <c r="P387" s="11">
        <v>4385621.5199999996</v>
      </c>
      <c r="Q387" s="11"/>
      <c r="R387" s="11"/>
      <c r="S387" s="11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</row>
    <row r="388" spans="1:30" s="7" customFormat="1" x14ac:dyDescent="0.25">
      <c r="A388" s="6" t="s">
        <v>1091</v>
      </c>
      <c r="B388" s="15" t="s">
        <v>963</v>
      </c>
      <c r="C388" s="11">
        <f>ROUNDUP(SUM(D388+E388+F388+G388+H388+I388+J388+K388+M388+O388+P388+Q388+R388+S388),2)</f>
        <v>4404903.05</v>
      </c>
      <c r="D388" s="11"/>
      <c r="E388" s="11"/>
      <c r="F388" s="11"/>
      <c r="G388" s="11">
        <v>1949594.68</v>
      </c>
      <c r="H388" s="11">
        <v>1149305.3999999999</v>
      </c>
      <c r="I388" s="11">
        <v>512492.2</v>
      </c>
      <c r="J388" s="11">
        <v>793510.77</v>
      </c>
      <c r="K388" s="11"/>
      <c r="L388" s="8"/>
      <c r="M388" s="11"/>
      <c r="N388" s="12"/>
      <c r="O388" s="11"/>
      <c r="P388" s="11"/>
      <c r="Q388" s="11"/>
      <c r="R388" s="11"/>
      <c r="S388" s="11"/>
    </row>
    <row r="389" spans="1:30" ht="15" customHeight="1" x14ac:dyDescent="0.25">
      <c r="A389" s="6" t="s">
        <v>975</v>
      </c>
      <c r="B389" s="15" t="s">
        <v>885</v>
      </c>
      <c r="C389" s="11">
        <f>ROUND(D389+E389+F389+G389+H389+I389+J389+K389+M389+O389+P389+Q389+R389+S389,2)</f>
        <v>12424658.789999999</v>
      </c>
      <c r="D389" s="11"/>
      <c r="E389" s="11"/>
      <c r="F389" s="11"/>
      <c r="G389" s="11"/>
      <c r="H389" s="11">
        <v>5815859.0699999994</v>
      </c>
      <c r="I389" s="11">
        <v>4015422.53</v>
      </c>
      <c r="J389" s="11">
        <v>2593377.19</v>
      </c>
      <c r="K389" s="11"/>
      <c r="L389" s="12"/>
      <c r="M389" s="11"/>
      <c r="N389" s="11"/>
      <c r="O389" s="11"/>
      <c r="P389" s="11"/>
      <c r="Q389" s="11"/>
      <c r="R389" s="11"/>
      <c r="S389" s="11"/>
    </row>
    <row r="390" spans="1:30" s="7" customFormat="1" x14ac:dyDescent="0.25">
      <c r="A390" s="6" t="s">
        <v>1092</v>
      </c>
      <c r="B390" s="15" t="s">
        <v>871</v>
      </c>
      <c r="C390" s="11">
        <f>ROUND(D390+E390+F390+G390+H390+I390+J390+K390+M390+O390+P390+Q390+R390+S390,2)</f>
        <v>761809.91</v>
      </c>
      <c r="D390" s="11"/>
      <c r="E390" s="11"/>
      <c r="F390" s="11"/>
      <c r="G390" s="11"/>
      <c r="H390" s="11"/>
      <c r="I390" s="11"/>
      <c r="J390" s="11"/>
      <c r="K390" s="11"/>
      <c r="L390" s="12"/>
      <c r="M390" s="11"/>
      <c r="N390" s="11"/>
      <c r="O390" s="11"/>
      <c r="P390" s="11"/>
      <c r="Q390" s="11">
        <v>761809.91</v>
      </c>
      <c r="R390" s="11"/>
      <c r="S390" s="11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</row>
    <row r="391" spans="1:30" ht="15" customHeight="1" x14ac:dyDescent="0.25">
      <c r="A391" s="6" t="s">
        <v>1093</v>
      </c>
      <c r="B391" s="15" t="s">
        <v>886</v>
      </c>
      <c r="C391" s="11">
        <f>ROUND(D391+E391+F391+G391+H391+I391+J391+K391+M391+O391+P391+Q391+R391+S391,2)</f>
        <v>14470988.609999999</v>
      </c>
      <c r="D391" s="11"/>
      <c r="E391" s="11">
        <v>4145980.8</v>
      </c>
      <c r="F391" s="11"/>
      <c r="G391" s="11"/>
      <c r="H391" s="11"/>
      <c r="I391" s="11"/>
      <c r="J391" s="11"/>
      <c r="K391" s="11"/>
      <c r="L391" s="12"/>
      <c r="M391" s="11"/>
      <c r="N391" s="11"/>
      <c r="O391" s="11"/>
      <c r="P391" s="11">
        <v>10325007.810000001</v>
      </c>
      <c r="Q391" s="11"/>
      <c r="R391" s="11"/>
      <c r="S391" s="11"/>
    </row>
    <row r="392" spans="1:30" ht="15" customHeight="1" x14ac:dyDescent="0.25">
      <c r="A392" s="6" t="s">
        <v>977</v>
      </c>
      <c r="B392" s="15" t="s">
        <v>983</v>
      </c>
      <c r="C392" s="11">
        <f>ROUNDUP(SUM(D392+E392+F392+G392+H392+I392+J392+K392+M392+O392+P392+Q392+R392+S392),2)</f>
        <v>6146205.2000000002</v>
      </c>
      <c r="D392" s="11"/>
      <c r="E392" s="11"/>
      <c r="F392" s="11"/>
      <c r="G392" s="11">
        <v>6146205.2000000002</v>
      </c>
      <c r="H392" s="11"/>
      <c r="I392" s="11"/>
      <c r="J392" s="11"/>
      <c r="K392" s="11"/>
      <c r="L392" s="8"/>
      <c r="M392" s="11"/>
      <c r="N392" s="12"/>
      <c r="O392" s="11"/>
      <c r="P392" s="11"/>
      <c r="Q392" s="11"/>
      <c r="R392" s="11"/>
      <c r="S392" s="11"/>
      <c r="T392" s="7"/>
      <c r="U392" s="7"/>
      <c r="V392" s="7"/>
      <c r="W392" s="7"/>
      <c r="X392" s="7"/>
      <c r="Y392" s="7"/>
      <c r="Z392" s="7"/>
      <c r="AA392" s="7"/>
      <c r="AB392" s="7"/>
      <c r="AC392" s="7"/>
      <c r="AD392" s="7"/>
    </row>
    <row r="393" spans="1:30" ht="15" customHeight="1" x14ac:dyDescent="0.25">
      <c r="A393" s="6" t="s">
        <v>1094</v>
      </c>
      <c r="B393" s="15" t="s">
        <v>966</v>
      </c>
      <c r="C393" s="11">
        <f>ROUNDUP(SUM(D393+E393+F393+G393+H393+I393+J393+K393+M393+O393+P393+Q393+R393+S393),2)</f>
        <v>10793275.23</v>
      </c>
      <c r="D393" s="11"/>
      <c r="E393" s="11"/>
      <c r="F393" s="11"/>
      <c r="G393" s="11">
        <v>10793275.23</v>
      </c>
      <c r="H393" s="11"/>
      <c r="I393" s="11"/>
      <c r="J393" s="11"/>
      <c r="K393" s="11"/>
      <c r="L393" s="8"/>
      <c r="M393" s="11"/>
      <c r="N393" s="12"/>
      <c r="O393" s="11"/>
      <c r="P393" s="11"/>
      <c r="Q393" s="11"/>
      <c r="R393" s="11"/>
      <c r="S393" s="11"/>
      <c r="T393" s="7"/>
      <c r="U393" s="7"/>
      <c r="V393" s="7"/>
      <c r="W393" s="7"/>
      <c r="X393" s="7"/>
      <c r="Y393" s="7"/>
      <c r="Z393" s="7"/>
      <c r="AA393" s="7"/>
      <c r="AB393" s="7"/>
      <c r="AC393" s="7"/>
      <c r="AD393" s="7"/>
    </row>
    <row r="394" spans="1:30" ht="15" customHeight="1" x14ac:dyDescent="0.25">
      <c r="A394" s="6" t="s">
        <v>1095</v>
      </c>
      <c r="B394" s="15" t="s">
        <v>626</v>
      </c>
      <c r="C394" s="11">
        <f t="shared" ref="C394:C399" si="70">ROUND(D394+E394+F394+G394+H394+I394+J394+K394+M394+O394+P394+Q394+R394+S394,2)</f>
        <v>1258648.52</v>
      </c>
      <c r="D394" s="11"/>
      <c r="E394" s="11"/>
      <c r="F394" s="11"/>
      <c r="G394" s="11"/>
      <c r="H394" s="11">
        <v>555997.12</v>
      </c>
      <c r="I394" s="11">
        <v>248235.28</v>
      </c>
      <c r="J394" s="11">
        <v>454416.12</v>
      </c>
      <c r="K394" s="11"/>
      <c r="L394" s="12"/>
      <c r="M394" s="11"/>
      <c r="N394" s="11"/>
      <c r="O394" s="11"/>
      <c r="P394" s="11"/>
      <c r="Q394" s="16"/>
      <c r="R394" s="11"/>
      <c r="S394" s="11"/>
    </row>
    <row r="395" spans="1:30" ht="15" customHeight="1" x14ac:dyDescent="0.25">
      <c r="A395" s="6" t="s">
        <v>981</v>
      </c>
      <c r="B395" s="15" t="s">
        <v>1103</v>
      </c>
      <c r="C395" s="11">
        <f t="shared" si="70"/>
        <v>9522430.1600000001</v>
      </c>
      <c r="D395" s="11"/>
      <c r="E395" s="11">
        <v>2283618.16</v>
      </c>
      <c r="F395" s="11"/>
      <c r="G395" s="11">
        <v>3231521.29</v>
      </c>
      <c r="H395" s="11">
        <v>1898687.98</v>
      </c>
      <c r="I395" s="11">
        <v>797698.82</v>
      </c>
      <c r="J395" s="11">
        <v>1310903.9099999999</v>
      </c>
      <c r="K395" s="11"/>
      <c r="L395" s="12"/>
      <c r="M395" s="11"/>
      <c r="N395" s="11"/>
      <c r="O395" s="11"/>
      <c r="P395" s="11"/>
      <c r="Q395" s="16"/>
      <c r="R395" s="11"/>
      <c r="S395" s="11"/>
    </row>
    <row r="396" spans="1:30" ht="15" customHeight="1" x14ac:dyDescent="0.25">
      <c r="A396" s="6" t="s">
        <v>1096</v>
      </c>
      <c r="B396" s="15" t="s">
        <v>216</v>
      </c>
      <c r="C396" s="11">
        <f t="shared" si="70"/>
        <v>9715030.6699999999</v>
      </c>
      <c r="D396" s="11">
        <f>ROUNDUP(SUM(K396+M396)*0.0214,2)</f>
        <v>195874.94</v>
      </c>
      <c r="E396" s="11">
        <f>ROUNDUP(SUM(F396+G396+H396+I396+J396+K396+M396+O396+P396+Q396+R396+S396)*0.04,2)</f>
        <v>366121.38</v>
      </c>
      <c r="F396" s="11"/>
      <c r="G396" s="11"/>
      <c r="H396" s="11"/>
      <c r="I396" s="11"/>
      <c r="J396" s="11"/>
      <c r="K396" s="11">
        <v>9153034.3499999996</v>
      </c>
      <c r="L396" s="12"/>
      <c r="M396" s="11"/>
      <c r="N396" s="11"/>
      <c r="O396" s="11"/>
      <c r="P396" s="11"/>
      <c r="Q396" s="16"/>
      <c r="R396" s="11"/>
      <c r="S396" s="11"/>
    </row>
    <row r="397" spans="1:30" ht="15" customHeight="1" x14ac:dyDescent="0.25">
      <c r="A397" s="6" t="s">
        <v>1097</v>
      </c>
      <c r="B397" s="15" t="s">
        <v>644</v>
      </c>
      <c r="C397" s="11">
        <f t="shared" si="70"/>
        <v>31533666.899999999</v>
      </c>
      <c r="D397" s="11"/>
      <c r="E397" s="11">
        <v>1212833.3500000001</v>
      </c>
      <c r="F397" s="11"/>
      <c r="G397" s="11"/>
      <c r="H397" s="11">
        <v>14399787.890000001</v>
      </c>
      <c r="I397" s="11">
        <v>6087336.5800000001</v>
      </c>
      <c r="J397" s="11">
        <v>9833709.0800000001</v>
      </c>
      <c r="K397" s="11"/>
      <c r="L397" s="12"/>
      <c r="M397" s="11"/>
      <c r="N397" s="11"/>
      <c r="O397" s="11"/>
      <c r="P397" s="11"/>
      <c r="Q397" s="16"/>
      <c r="R397" s="11"/>
      <c r="S397" s="11"/>
    </row>
    <row r="398" spans="1:30" ht="15" customHeight="1" x14ac:dyDescent="0.25">
      <c r="A398" s="6" t="s">
        <v>979</v>
      </c>
      <c r="B398" s="15" t="s">
        <v>891</v>
      </c>
      <c r="C398" s="11">
        <f t="shared" si="70"/>
        <v>18625960.399999999</v>
      </c>
      <c r="D398" s="11"/>
      <c r="E398" s="11"/>
      <c r="F398" s="11">
        <v>5779080.9000000004</v>
      </c>
      <c r="G398" s="11">
        <v>5971134.9500000002</v>
      </c>
      <c r="H398" s="11">
        <v>2913139.26</v>
      </c>
      <c r="I398" s="11">
        <v>1515513.64</v>
      </c>
      <c r="J398" s="11">
        <v>2447091.65</v>
      </c>
      <c r="K398" s="11"/>
      <c r="L398" s="12"/>
      <c r="M398" s="11"/>
      <c r="N398" s="11"/>
      <c r="O398" s="11"/>
      <c r="P398" s="11"/>
      <c r="Q398" s="11"/>
      <c r="R398" s="11"/>
      <c r="S398" s="11"/>
    </row>
    <row r="399" spans="1:30" ht="15" customHeight="1" x14ac:dyDescent="0.25">
      <c r="A399" s="6"/>
      <c r="B399" s="32" t="s">
        <v>545</v>
      </c>
      <c r="C399" s="11">
        <f t="shared" si="70"/>
        <v>2053922778.5899999</v>
      </c>
      <c r="D399" s="11">
        <f t="shared" ref="D399:M399" si="71">SUM(D291:D398)</f>
        <v>5231940.8900000015</v>
      </c>
      <c r="E399" s="11">
        <f t="shared" si="71"/>
        <v>63020137.209999993</v>
      </c>
      <c r="F399" s="11">
        <f t="shared" si="71"/>
        <v>163612797.46000001</v>
      </c>
      <c r="G399" s="11">
        <f t="shared" si="71"/>
        <v>378339867.13600004</v>
      </c>
      <c r="H399" s="11">
        <f t="shared" si="71"/>
        <v>288972528.27000004</v>
      </c>
      <c r="I399" s="11">
        <f t="shared" si="71"/>
        <v>123914099.00999999</v>
      </c>
      <c r="J399" s="11">
        <f t="shared" si="71"/>
        <v>194645497.35000005</v>
      </c>
      <c r="K399" s="11">
        <f t="shared" si="71"/>
        <v>50444254.250000007</v>
      </c>
      <c r="L399" s="12">
        <f t="shared" si="71"/>
        <v>42</v>
      </c>
      <c r="M399" s="11">
        <f t="shared" si="71"/>
        <v>192168797.09000003</v>
      </c>
      <c r="N399" s="11" t="s">
        <v>65</v>
      </c>
      <c r="O399" s="11">
        <f>SUM(O291:O398)</f>
        <v>395393485.91999996</v>
      </c>
      <c r="P399" s="11">
        <f>SUM(P291:P398)</f>
        <v>30789227.159999996</v>
      </c>
      <c r="Q399" s="11">
        <f>SUM(Q291:Q398)</f>
        <v>167390146.84</v>
      </c>
      <c r="R399" s="11">
        <f>SUM(R291:R398)</f>
        <v>0</v>
      </c>
      <c r="S399" s="11">
        <f>SUM(S291:S398)</f>
        <v>0</v>
      </c>
    </row>
    <row r="400" spans="1:30" ht="15" customHeight="1" x14ac:dyDescent="0.25">
      <c r="A400" s="6"/>
      <c r="B400" s="6" t="s">
        <v>35</v>
      </c>
      <c r="C400" s="11"/>
      <c r="D400" s="11"/>
      <c r="E400" s="13"/>
      <c r="F400" s="13"/>
      <c r="G400" s="13"/>
      <c r="H400" s="13"/>
      <c r="I400" s="13"/>
      <c r="J400" s="33"/>
      <c r="K400" s="13"/>
      <c r="L400" s="14"/>
      <c r="M400" s="33"/>
      <c r="N400" s="13"/>
      <c r="O400" s="13"/>
      <c r="P400" s="13"/>
      <c r="Q400" s="16"/>
      <c r="R400" s="13"/>
      <c r="S400" s="13"/>
    </row>
    <row r="401" spans="1:19" ht="15" customHeight="1" x14ac:dyDescent="0.25">
      <c r="A401" s="6" t="s">
        <v>1098</v>
      </c>
      <c r="B401" s="15" t="s">
        <v>1391</v>
      </c>
      <c r="C401" s="11">
        <f t="shared" ref="C401:C414" si="72">ROUND(D401+E401+F401+G401+H401+I401+J401+K401+M401+O401+P401+Q401+R401+S401,2)</f>
        <v>6716145</v>
      </c>
      <c r="D401" s="11"/>
      <c r="E401" s="11">
        <f t="shared" ref="E401:E414" si="73">ROUNDUP(SUM(F401+G401+H401+I401+J401+K401+M401+O401+P401+Q401+R401+S401)*0.04,2)</f>
        <v>258313.27000000002</v>
      </c>
      <c r="F401" s="11"/>
      <c r="G401" s="11"/>
      <c r="H401" s="11"/>
      <c r="I401" s="11"/>
      <c r="J401" s="11">
        <v>6457831.7300000004</v>
      </c>
      <c r="K401" s="11"/>
      <c r="L401" s="12"/>
      <c r="M401" s="11"/>
      <c r="N401" s="11"/>
      <c r="O401" s="11"/>
      <c r="P401" s="11"/>
      <c r="Q401" s="16"/>
      <c r="R401" s="11"/>
      <c r="S401" s="11"/>
    </row>
    <row r="402" spans="1:19" ht="15" customHeight="1" x14ac:dyDescent="0.25">
      <c r="A402" s="6" t="s">
        <v>1099</v>
      </c>
      <c r="B402" s="15" t="s">
        <v>1392</v>
      </c>
      <c r="C402" s="11">
        <f t="shared" si="72"/>
        <v>10910501.310000001</v>
      </c>
      <c r="D402" s="11"/>
      <c r="E402" s="11">
        <f t="shared" si="73"/>
        <v>419634.67</v>
      </c>
      <c r="F402" s="11"/>
      <c r="G402" s="11"/>
      <c r="H402" s="11"/>
      <c r="I402" s="11"/>
      <c r="J402" s="11">
        <v>10490866.640000001</v>
      </c>
      <c r="K402" s="11"/>
      <c r="L402" s="12"/>
      <c r="M402" s="11"/>
      <c r="N402" s="11"/>
      <c r="O402" s="11"/>
      <c r="P402" s="11"/>
      <c r="Q402" s="16"/>
      <c r="R402" s="11"/>
      <c r="S402" s="11"/>
    </row>
    <row r="403" spans="1:19" ht="15" customHeight="1" x14ac:dyDescent="0.25">
      <c r="A403" s="6" t="s">
        <v>980</v>
      </c>
      <c r="B403" s="15" t="s">
        <v>1393</v>
      </c>
      <c r="C403" s="11">
        <f t="shared" si="72"/>
        <v>8352439.5599999996</v>
      </c>
      <c r="D403" s="11"/>
      <c r="E403" s="11"/>
      <c r="F403" s="11"/>
      <c r="G403" s="11">
        <v>8352439.5599999996</v>
      </c>
      <c r="H403" s="11"/>
      <c r="I403" s="11"/>
      <c r="J403" s="11"/>
      <c r="K403" s="11"/>
      <c r="L403" s="12"/>
      <c r="M403" s="11"/>
      <c r="N403" s="11"/>
      <c r="O403" s="11"/>
      <c r="P403" s="11"/>
      <c r="Q403" s="16"/>
      <c r="R403" s="11"/>
      <c r="S403" s="11"/>
    </row>
    <row r="404" spans="1:19" ht="15" customHeight="1" x14ac:dyDescent="0.25">
      <c r="A404" s="6" t="s">
        <v>1104</v>
      </c>
      <c r="B404" s="15" t="s">
        <v>1394</v>
      </c>
      <c r="C404" s="11">
        <f>ROUND(D404+E404+F404+G404+H404+I404+J404+K404+M404+O404+P404+Q404+R404+S404,2)</f>
        <v>11368788.24</v>
      </c>
      <c r="D404" s="11"/>
      <c r="E404" s="11"/>
      <c r="F404" s="11"/>
      <c r="G404" s="11">
        <v>11368788.24</v>
      </c>
      <c r="H404" s="11"/>
      <c r="I404" s="11"/>
      <c r="J404" s="11"/>
      <c r="K404" s="11"/>
      <c r="L404" s="12"/>
      <c r="M404" s="11"/>
      <c r="N404" s="11"/>
      <c r="O404" s="11"/>
      <c r="P404" s="11"/>
      <c r="Q404" s="16"/>
      <c r="R404" s="11"/>
      <c r="S404" s="11"/>
    </row>
    <row r="405" spans="1:19" ht="15" customHeight="1" x14ac:dyDescent="0.25">
      <c r="A405" s="6" t="s">
        <v>938</v>
      </c>
      <c r="B405" s="15" t="s">
        <v>1395</v>
      </c>
      <c r="C405" s="11">
        <f>ROUND(D405+E405+F405+G405+H405+I405+J405+K405+M405+O405+P405+Q405+R405+S405,2)</f>
        <v>4301445.8600000003</v>
      </c>
      <c r="D405" s="11">
        <v>16962.27</v>
      </c>
      <c r="E405" s="11"/>
      <c r="F405" s="11"/>
      <c r="G405" s="11">
        <v>4284483.59</v>
      </c>
      <c r="H405" s="11"/>
      <c r="I405" s="11"/>
      <c r="J405" s="11"/>
      <c r="K405" s="11"/>
      <c r="L405" s="12"/>
      <c r="M405" s="11"/>
      <c r="N405" s="11"/>
      <c r="O405" s="11"/>
      <c r="P405" s="11"/>
      <c r="Q405" s="16"/>
      <c r="R405" s="11"/>
      <c r="S405" s="11"/>
    </row>
    <row r="406" spans="1:19" ht="15" customHeight="1" x14ac:dyDescent="0.25">
      <c r="A406" s="6" t="s">
        <v>1111</v>
      </c>
      <c r="B406" s="15" t="s">
        <v>1396</v>
      </c>
      <c r="C406" s="11">
        <f t="shared" si="72"/>
        <v>2151795.5</v>
      </c>
      <c r="D406" s="11"/>
      <c r="E406" s="11">
        <f t="shared" si="73"/>
        <v>82761.37</v>
      </c>
      <c r="F406" s="11"/>
      <c r="G406" s="11"/>
      <c r="H406" s="11"/>
      <c r="I406" s="11"/>
      <c r="J406" s="11"/>
      <c r="K406" s="11"/>
      <c r="L406" s="12"/>
      <c r="M406" s="11"/>
      <c r="N406" s="11"/>
      <c r="O406" s="11"/>
      <c r="P406" s="11"/>
      <c r="Q406" s="16"/>
      <c r="R406" s="11"/>
      <c r="S406" s="11">
        <v>2069034.13</v>
      </c>
    </row>
    <row r="407" spans="1:19" ht="15" customHeight="1" x14ac:dyDescent="0.25">
      <c r="A407" s="6" t="s">
        <v>1112</v>
      </c>
      <c r="B407" s="15" t="s">
        <v>1397</v>
      </c>
      <c r="C407" s="11">
        <f t="shared" si="72"/>
        <v>1341041.42</v>
      </c>
      <c r="D407" s="11"/>
      <c r="E407" s="11">
        <f t="shared" si="73"/>
        <v>51578.520000000004</v>
      </c>
      <c r="F407" s="11"/>
      <c r="G407" s="11"/>
      <c r="H407" s="11"/>
      <c r="I407" s="11"/>
      <c r="J407" s="11"/>
      <c r="K407" s="11"/>
      <c r="L407" s="12"/>
      <c r="M407" s="11"/>
      <c r="N407" s="11"/>
      <c r="O407" s="11"/>
      <c r="P407" s="11"/>
      <c r="Q407" s="16"/>
      <c r="R407" s="11"/>
      <c r="S407" s="11">
        <v>1289462.8999999999</v>
      </c>
    </row>
    <row r="408" spans="1:19" ht="15" customHeight="1" x14ac:dyDescent="0.25">
      <c r="A408" s="6" t="s">
        <v>1551</v>
      </c>
      <c r="B408" s="15" t="s">
        <v>1398</v>
      </c>
      <c r="C408" s="11">
        <f t="shared" si="72"/>
        <v>1436013.57</v>
      </c>
      <c r="D408" s="11"/>
      <c r="E408" s="11">
        <f t="shared" si="73"/>
        <v>55231.3</v>
      </c>
      <c r="F408" s="11"/>
      <c r="G408" s="11"/>
      <c r="H408" s="11"/>
      <c r="I408" s="11"/>
      <c r="J408" s="11">
        <v>1380782.27</v>
      </c>
      <c r="K408" s="11"/>
      <c r="L408" s="12"/>
      <c r="M408" s="11"/>
      <c r="N408" s="11"/>
      <c r="O408" s="11"/>
      <c r="P408" s="11"/>
      <c r="Q408" s="16"/>
      <c r="R408" s="11"/>
      <c r="S408" s="11"/>
    </row>
    <row r="409" spans="1:19" ht="15" customHeight="1" x14ac:dyDescent="0.25">
      <c r="A409" s="6" t="s">
        <v>1113</v>
      </c>
      <c r="B409" s="15" t="s">
        <v>1399</v>
      </c>
      <c r="C409" s="11">
        <f t="shared" si="72"/>
        <v>5010064.66</v>
      </c>
      <c r="D409" s="11"/>
      <c r="E409" s="11">
        <f t="shared" si="73"/>
        <v>192694.80000000002</v>
      </c>
      <c r="F409" s="11"/>
      <c r="G409" s="11"/>
      <c r="H409" s="11">
        <v>2238739.39</v>
      </c>
      <c r="I409" s="11">
        <v>1187873.3</v>
      </c>
      <c r="J409" s="11"/>
      <c r="K409" s="11"/>
      <c r="L409" s="12"/>
      <c r="M409" s="11"/>
      <c r="N409" s="11"/>
      <c r="O409" s="11"/>
      <c r="P409" s="11"/>
      <c r="Q409" s="16"/>
      <c r="R409" s="11"/>
      <c r="S409" s="11">
        <v>1390757.17</v>
      </c>
    </row>
    <row r="410" spans="1:19" ht="15" customHeight="1" x14ac:dyDescent="0.25">
      <c r="A410" s="6" t="s">
        <v>1114</v>
      </c>
      <c r="B410" s="15" t="s">
        <v>1400</v>
      </c>
      <c r="C410" s="11">
        <f t="shared" si="72"/>
        <v>9072336.4800000004</v>
      </c>
      <c r="D410" s="11"/>
      <c r="E410" s="11">
        <f t="shared" si="73"/>
        <v>348936.02</v>
      </c>
      <c r="F410" s="11"/>
      <c r="G410" s="11"/>
      <c r="H410" s="11"/>
      <c r="I410" s="11"/>
      <c r="J410" s="11">
        <v>8723400.4600000009</v>
      </c>
      <c r="K410" s="11"/>
      <c r="L410" s="12"/>
      <c r="M410" s="11"/>
      <c r="N410" s="11"/>
      <c r="O410" s="11"/>
      <c r="P410" s="11"/>
      <c r="Q410" s="16"/>
      <c r="R410" s="11"/>
      <c r="S410" s="11"/>
    </row>
    <row r="411" spans="1:19" s="7" customFormat="1" x14ac:dyDescent="0.25">
      <c r="A411" s="6" t="s">
        <v>1129</v>
      </c>
      <c r="B411" s="15" t="s">
        <v>1401</v>
      </c>
      <c r="C411" s="11">
        <f t="shared" ref="C411" si="74">ROUNDUP(SUM(D411+E411+F411+G411+H411+I411+J411+K411+M411+O411+P411+Q411+R411+S411),2)</f>
        <v>618288.71</v>
      </c>
      <c r="D411" s="11"/>
      <c r="E411" s="11"/>
      <c r="F411" s="11"/>
      <c r="G411" s="11"/>
      <c r="H411" s="34">
        <v>462555.67</v>
      </c>
      <c r="I411" s="34">
        <v>155733.04</v>
      </c>
      <c r="J411" s="34"/>
      <c r="K411" s="11"/>
      <c r="L411" s="8"/>
      <c r="M411" s="11"/>
      <c r="N411" s="12"/>
      <c r="O411" s="11"/>
      <c r="P411" s="11"/>
      <c r="Q411" s="11"/>
      <c r="R411" s="11"/>
      <c r="S411" s="11"/>
    </row>
    <row r="412" spans="1:19" ht="15" customHeight="1" x14ac:dyDescent="0.25">
      <c r="A412" s="6" t="s">
        <v>1130</v>
      </c>
      <c r="B412" s="15" t="s">
        <v>1402</v>
      </c>
      <c r="C412" s="11">
        <f t="shared" si="72"/>
        <v>38184661.130000003</v>
      </c>
      <c r="D412" s="11"/>
      <c r="E412" s="11">
        <f t="shared" si="73"/>
        <v>1468640.82</v>
      </c>
      <c r="F412" s="11"/>
      <c r="G412" s="11">
        <v>10333697.49</v>
      </c>
      <c r="H412" s="11">
        <v>7053987.4800000004</v>
      </c>
      <c r="I412" s="11">
        <v>2785038.65</v>
      </c>
      <c r="J412" s="11">
        <v>4455469.79</v>
      </c>
      <c r="K412" s="11"/>
      <c r="L412" s="12"/>
      <c r="M412" s="11"/>
      <c r="N412" s="11" t="s">
        <v>135</v>
      </c>
      <c r="O412" s="11">
        <v>12087826.9</v>
      </c>
      <c r="P412" s="11"/>
      <c r="Q412" s="16"/>
      <c r="R412" s="11"/>
      <c r="S412" s="11"/>
    </row>
    <row r="413" spans="1:19" ht="15" customHeight="1" x14ac:dyDescent="0.25">
      <c r="A413" s="6" t="s">
        <v>1246</v>
      </c>
      <c r="B413" s="15" t="s">
        <v>1403</v>
      </c>
      <c r="C413" s="11">
        <f t="shared" si="72"/>
        <v>2171730.16</v>
      </c>
      <c r="D413" s="11"/>
      <c r="E413" s="11">
        <f t="shared" si="73"/>
        <v>83528.09</v>
      </c>
      <c r="F413" s="11">
        <v>2088202.07</v>
      </c>
      <c r="G413" s="11"/>
      <c r="H413" s="11"/>
      <c r="I413" s="11"/>
      <c r="J413" s="11"/>
      <c r="K413" s="11"/>
      <c r="L413" s="12"/>
      <c r="M413" s="11"/>
      <c r="N413" s="11"/>
      <c r="O413" s="11"/>
      <c r="P413" s="11"/>
      <c r="Q413" s="16"/>
      <c r="R413" s="11"/>
      <c r="S413" s="11"/>
    </row>
    <row r="414" spans="1:19" ht="15" customHeight="1" x14ac:dyDescent="0.25">
      <c r="A414" s="6" t="s">
        <v>1247</v>
      </c>
      <c r="B414" s="15" t="s">
        <v>1404</v>
      </c>
      <c r="C414" s="11">
        <f t="shared" si="72"/>
        <v>43572612.799999997</v>
      </c>
      <c r="D414" s="11"/>
      <c r="E414" s="11">
        <f t="shared" si="73"/>
        <v>1675869.73</v>
      </c>
      <c r="F414" s="11">
        <v>11984087.84</v>
      </c>
      <c r="G414" s="11"/>
      <c r="H414" s="11">
        <v>21445567.140000001</v>
      </c>
      <c r="I414" s="11">
        <v>8467088.0899999999</v>
      </c>
      <c r="J414" s="11"/>
      <c r="K414" s="11"/>
      <c r="L414" s="12"/>
      <c r="M414" s="11"/>
      <c r="N414" s="11"/>
      <c r="O414" s="11"/>
      <c r="P414" s="11"/>
      <c r="Q414" s="16"/>
      <c r="R414" s="11"/>
      <c r="S414" s="11"/>
    </row>
    <row r="415" spans="1:19" ht="15" customHeight="1" x14ac:dyDescent="0.25">
      <c r="A415" s="6"/>
      <c r="B415" s="32" t="s">
        <v>546</v>
      </c>
      <c r="C415" s="11">
        <f t="shared" ref="C415:D415" si="75">SUM(C401:C414)</f>
        <v>145207864.40000001</v>
      </c>
      <c r="D415" s="11">
        <f t="shared" si="75"/>
        <v>16962.27</v>
      </c>
      <c r="E415" s="11">
        <f t="shared" ref="E415:S415" si="76">SUM(E401:E414)</f>
        <v>4637188.59</v>
      </c>
      <c r="F415" s="11">
        <f t="shared" si="76"/>
        <v>14072289.91</v>
      </c>
      <c r="G415" s="11">
        <f t="shared" si="76"/>
        <v>34339408.880000003</v>
      </c>
      <c r="H415" s="11">
        <f t="shared" si="76"/>
        <v>31200849.68</v>
      </c>
      <c r="I415" s="11">
        <f t="shared" si="76"/>
        <v>12595733.08</v>
      </c>
      <c r="J415" s="11">
        <f t="shared" si="76"/>
        <v>31508350.890000001</v>
      </c>
      <c r="K415" s="11">
        <f t="shared" si="76"/>
        <v>0</v>
      </c>
      <c r="L415" s="12">
        <f t="shared" si="76"/>
        <v>0</v>
      </c>
      <c r="M415" s="11">
        <f t="shared" si="76"/>
        <v>0</v>
      </c>
      <c r="N415" s="11" t="s">
        <v>65</v>
      </c>
      <c r="O415" s="11">
        <f t="shared" si="76"/>
        <v>12087826.9</v>
      </c>
      <c r="P415" s="11">
        <f t="shared" si="76"/>
        <v>0</v>
      </c>
      <c r="Q415" s="11">
        <f t="shared" si="76"/>
        <v>0</v>
      </c>
      <c r="R415" s="11">
        <f t="shared" si="76"/>
        <v>0</v>
      </c>
      <c r="S415" s="11">
        <f t="shared" si="76"/>
        <v>4749254.1999999993</v>
      </c>
    </row>
    <row r="416" spans="1:19" ht="15" customHeight="1" x14ac:dyDescent="0.25">
      <c r="A416" s="6"/>
      <c r="B416" s="6" t="s">
        <v>36</v>
      </c>
      <c r="C416" s="11"/>
      <c r="D416" s="11"/>
      <c r="E416" s="13"/>
      <c r="F416" s="13"/>
      <c r="G416" s="13"/>
      <c r="H416" s="13"/>
      <c r="I416" s="13"/>
      <c r="J416" s="13"/>
      <c r="K416" s="13"/>
      <c r="L416" s="14"/>
      <c r="M416" s="13"/>
      <c r="N416" s="13"/>
      <c r="O416" s="13"/>
      <c r="P416" s="13"/>
      <c r="Q416" s="16"/>
      <c r="R416" s="13"/>
      <c r="S416" s="13"/>
    </row>
    <row r="417" spans="1:19" ht="15" customHeight="1" x14ac:dyDescent="0.25">
      <c r="A417" s="6" t="s">
        <v>1248</v>
      </c>
      <c r="B417" s="15" t="s">
        <v>630</v>
      </c>
      <c r="C417" s="11">
        <f>ROUNDUP(SUM(D417+E417+F417+G417+H417+I417+J417+K417+M417+O417+P417+Q417+R417+S417),2)</f>
        <v>11762696.33</v>
      </c>
      <c r="D417" s="11"/>
      <c r="E417" s="11">
        <f>ROUNDUP(SUM(F417+G417+H417+I417+J417+K417+M417+O417+P417+Q417+R417+S417)*0.04,2)</f>
        <v>452411.4</v>
      </c>
      <c r="F417" s="11"/>
      <c r="G417" s="11">
        <v>7422684.9100000001</v>
      </c>
      <c r="H417" s="11"/>
      <c r="I417" s="11">
        <v>1789854.79</v>
      </c>
      <c r="J417" s="11">
        <v>2097745.23</v>
      </c>
      <c r="K417" s="11"/>
      <c r="L417" s="12"/>
      <c r="M417" s="11"/>
      <c r="N417" s="11"/>
      <c r="O417" s="11"/>
      <c r="P417" s="11"/>
      <c r="Q417" s="16"/>
      <c r="R417" s="11"/>
      <c r="S417" s="11"/>
    </row>
    <row r="418" spans="1:19" ht="15" customHeight="1" x14ac:dyDescent="0.25">
      <c r="A418" s="6" t="s">
        <v>1249</v>
      </c>
      <c r="B418" s="15" t="s">
        <v>1520</v>
      </c>
      <c r="C418" s="11">
        <f t="shared" ref="C418:C421" si="77">ROUNDUP(SUM(D418+E418+F418+G418+H418+I418+J418+K418+M418+O418+P418+Q418+R418+S418),2)</f>
        <v>11308056.76</v>
      </c>
      <c r="D418" s="11">
        <f>ROUNDUP(SUM(K418+M418)*0.0214,2)</f>
        <v>227993.61000000002</v>
      </c>
      <c r="E418" s="11">
        <f>ROUNDUP(SUM(F418+G418+H418+I418+J418+K418+M418+O418+P418+Q418+R418+S418)*0.04,2)</f>
        <v>426156.28</v>
      </c>
      <c r="F418" s="11"/>
      <c r="G418" s="11"/>
      <c r="H418" s="11"/>
      <c r="I418" s="11"/>
      <c r="J418" s="11"/>
      <c r="K418" s="11">
        <v>10653906.869999999</v>
      </c>
      <c r="L418" s="12"/>
      <c r="M418" s="11"/>
      <c r="N418" s="11"/>
      <c r="O418" s="11"/>
      <c r="P418" s="11"/>
      <c r="Q418" s="16"/>
      <c r="R418" s="11"/>
      <c r="S418" s="11"/>
    </row>
    <row r="419" spans="1:19" ht="15" customHeight="1" x14ac:dyDescent="0.25">
      <c r="A419" s="6" t="s">
        <v>1250</v>
      </c>
      <c r="B419" s="15" t="s">
        <v>1521</v>
      </c>
      <c r="C419" s="11">
        <f t="shared" si="77"/>
        <v>10984259.630000001</v>
      </c>
      <c r="D419" s="11">
        <v>221465.2</v>
      </c>
      <c r="E419" s="11">
        <v>413953.64</v>
      </c>
      <c r="F419" s="11"/>
      <c r="G419" s="11"/>
      <c r="H419" s="11"/>
      <c r="I419" s="11"/>
      <c r="J419" s="11"/>
      <c r="K419" s="11">
        <v>10348840.789999999</v>
      </c>
      <c r="L419" s="12"/>
      <c r="M419" s="11"/>
      <c r="N419" s="11"/>
      <c r="O419" s="11"/>
      <c r="P419" s="11"/>
      <c r="Q419" s="16"/>
      <c r="R419" s="11"/>
      <c r="S419" s="11"/>
    </row>
    <row r="420" spans="1:19" ht="15" customHeight="1" x14ac:dyDescent="0.25">
      <c r="A420" s="6" t="s">
        <v>1251</v>
      </c>
      <c r="B420" s="15" t="s">
        <v>904</v>
      </c>
      <c r="C420" s="11">
        <f t="shared" si="77"/>
        <v>10944398.52</v>
      </c>
      <c r="D420" s="11"/>
      <c r="E420" s="11"/>
      <c r="F420" s="11"/>
      <c r="G420" s="11"/>
      <c r="H420" s="11"/>
      <c r="I420" s="11"/>
      <c r="J420" s="11"/>
      <c r="K420" s="11"/>
      <c r="L420" s="12"/>
      <c r="M420" s="11"/>
      <c r="N420" s="11" t="s">
        <v>135</v>
      </c>
      <c r="O420" s="11">
        <v>10944398.52</v>
      </c>
      <c r="P420" s="11"/>
      <c r="Q420" s="16"/>
      <c r="R420" s="11"/>
      <c r="S420" s="11"/>
    </row>
    <row r="421" spans="1:19" ht="15" customHeight="1" x14ac:dyDescent="0.25">
      <c r="A421" s="26"/>
      <c r="B421" s="35" t="s">
        <v>452</v>
      </c>
      <c r="C421" s="11">
        <f t="shared" si="77"/>
        <v>44999411.240000002</v>
      </c>
      <c r="D421" s="11">
        <f t="shared" ref="D421" si="78">SUM(D417:D420)</f>
        <v>449458.81000000006</v>
      </c>
      <c r="E421" s="11">
        <f t="shared" ref="E421:S421" si="79">SUM(E417:E420)</f>
        <v>1292521.32</v>
      </c>
      <c r="F421" s="11">
        <f t="shared" si="79"/>
        <v>0</v>
      </c>
      <c r="G421" s="11">
        <f t="shared" si="79"/>
        <v>7422684.9100000001</v>
      </c>
      <c r="H421" s="11">
        <f t="shared" si="79"/>
        <v>0</v>
      </c>
      <c r="I421" s="11">
        <f t="shared" si="79"/>
        <v>1789854.79</v>
      </c>
      <c r="J421" s="11">
        <f t="shared" si="79"/>
        <v>2097745.23</v>
      </c>
      <c r="K421" s="11">
        <f t="shared" si="79"/>
        <v>21002747.659999996</v>
      </c>
      <c r="L421" s="12">
        <f t="shared" si="79"/>
        <v>0</v>
      </c>
      <c r="M421" s="11">
        <f t="shared" si="79"/>
        <v>0</v>
      </c>
      <c r="N421" s="11" t="s">
        <v>65</v>
      </c>
      <c r="O421" s="11">
        <f t="shared" si="79"/>
        <v>10944398.52</v>
      </c>
      <c r="P421" s="11">
        <f t="shared" si="79"/>
        <v>0</v>
      </c>
      <c r="Q421" s="11">
        <f t="shared" si="79"/>
        <v>0</v>
      </c>
      <c r="R421" s="11">
        <f t="shared" si="79"/>
        <v>0</v>
      </c>
      <c r="S421" s="11">
        <f t="shared" si="79"/>
        <v>0</v>
      </c>
    </row>
    <row r="422" spans="1:19" ht="15" customHeight="1" x14ac:dyDescent="0.25">
      <c r="A422" s="6"/>
      <c r="B422" s="6" t="s">
        <v>37</v>
      </c>
      <c r="C422" s="11"/>
      <c r="D422" s="13"/>
      <c r="E422" s="13"/>
      <c r="F422" s="13"/>
      <c r="G422" s="13"/>
      <c r="H422" s="13"/>
      <c r="I422" s="13"/>
      <c r="J422" s="13"/>
      <c r="K422" s="13"/>
      <c r="L422" s="14"/>
      <c r="M422" s="13"/>
      <c r="N422" s="13"/>
      <c r="O422" s="13"/>
      <c r="P422" s="13"/>
      <c r="Q422" s="16"/>
      <c r="R422" s="13"/>
      <c r="S422" s="13"/>
    </row>
    <row r="423" spans="1:19" ht="15" customHeight="1" x14ac:dyDescent="0.25">
      <c r="A423" s="6" t="s">
        <v>1252</v>
      </c>
      <c r="B423" s="15" t="s">
        <v>1117</v>
      </c>
      <c r="C423" s="11">
        <f t="shared" ref="C423:C441" si="80">ROUNDUP(SUM(D423+E423+F423+G423+H423+I423+J423+K423+M423+O423+P423+Q423+R423+S423),2)</f>
        <v>5148117.4400000004</v>
      </c>
      <c r="D423" s="11">
        <f t="shared" ref="D423:D440" si="81">ROUNDUP(SUM(K423+M423)*0.0214,2)</f>
        <v>104004.4</v>
      </c>
      <c r="E423" s="11">
        <v>184094.8</v>
      </c>
      <c r="F423" s="11"/>
      <c r="G423" s="11"/>
      <c r="H423" s="11"/>
      <c r="I423" s="11"/>
      <c r="J423" s="18"/>
      <c r="K423" s="11">
        <v>4860018.24</v>
      </c>
      <c r="L423" s="12"/>
      <c r="M423" s="11"/>
      <c r="N423" s="12"/>
      <c r="O423" s="11"/>
      <c r="P423" s="11"/>
      <c r="Q423" s="16"/>
      <c r="R423" s="11"/>
      <c r="S423" s="11"/>
    </row>
    <row r="424" spans="1:19" ht="15" customHeight="1" x14ac:dyDescent="0.25">
      <c r="A424" s="6" t="s">
        <v>1253</v>
      </c>
      <c r="B424" s="15" t="s">
        <v>842</v>
      </c>
      <c r="C424" s="11">
        <f t="shared" si="80"/>
        <v>5566240.2800000003</v>
      </c>
      <c r="D424" s="11">
        <f t="shared" si="81"/>
        <v>112226.81999999999</v>
      </c>
      <c r="E424" s="11">
        <f>ROUNDUP(SUM(F424+G424+H424+I424+J424+K424+M424+O424+P424+Q424+R424+S424)*0.04,2)</f>
        <v>209769.75</v>
      </c>
      <c r="F424" s="11"/>
      <c r="G424" s="11"/>
      <c r="H424" s="11"/>
      <c r="I424" s="11"/>
      <c r="J424" s="18"/>
      <c r="K424" s="11">
        <v>5244243.71</v>
      </c>
      <c r="L424" s="12"/>
      <c r="M424" s="11"/>
      <c r="N424" s="12"/>
      <c r="O424" s="11"/>
      <c r="P424" s="11"/>
      <c r="Q424" s="16"/>
      <c r="R424" s="11"/>
      <c r="S424" s="11"/>
    </row>
    <row r="425" spans="1:19" ht="15" customHeight="1" x14ac:dyDescent="0.25">
      <c r="A425" s="26">
        <v>379</v>
      </c>
      <c r="B425" s="15" t="s">
        <v>466</v>
      </c>
      <c r="C425" s="11">
        <f>ROUNDUP(SUM(D425+E425+F425+G425+H425+I425+J425+K425+M425+O425+P425+Q425+R425+S425),2)</f>
        <v>9531519.2899999991</v>
      </c>
      <c r="D425" s="11">
        <v>75000</v>
      </c>
      <c r="E425" s="11"/>
      <c r="F425" s="11"/>
      <c r="G425" s="33">
        <v>5259065.3430000003</v>
      </c>
      <c r="H425" s="11">
        <v>2380107.8175000004</v>
      </c>
      <c r="I425" s="11">
        <v>970092.85800000001</v>
      </c>
      <c r="J425" s="18">
        <v>847253.2635</v>
      </c>
      <c r="K425" s="11"/>
      <c r="L425" s="12"/>
      <c r="M425" s="11"/>
      <c r="N425" s="12"/>
      <c r="O425" s="11"/>
      <c r="P425" s="11"/>
      <c r="Q425" s="11"/>
      <c r="R425" s="11"/>
      <c r="S425" s="11"/>
    </row>
    <row r="426" spans="1:19" ht="15" customHeight="1" x14ac:dyDescent="0.25">
      <c r="A426" s="6" t="s">
        <v>1254</v>
      </c>
      <c r="B426" s="15" t="s">
        <v>843</v>
      </c>
      <c r="C426" s="11">
        <f t="shared" si="80"/>
        <v>2591445.98</v>
      </c>
      <c r="D426" s="11">
        <f t="shared" si="81"/>
        <v>52002.200000000004</v>
      </c>
      <c r="E426" s="11">
        <v>109434.66</v>
      </c>
      <c r="F426" s="11"/>
      <c r="G426" s="11"/>
      <c r="H426" s="11"/>
      <c r="I426" s="11"/>
      <c r="J426" s="18"/>
      <c r="K426" s="11">
        <v>2430009.12</v>
      </c>
      <c r="L426" s="12"/>
      <c r="M426" s="11"/>
      <c r="N426" s="12"/>
      <c r="O426" s="11"/>
      <c r="P426" s="11"/>
      <c r="Q426" s="16"/>
      <c r="R426" s="11"/>
      <c r="S426" s="11"/>
    </row>
    <row r="427" spans="1:19" ht="15" customHeight="1" x14ac:dyDescent="0.25">
      <c r="A427" s="6" t="s">
        <v>1255</v>
      </c>
      <c r="B427" s="15" t="s">
        <v>844</v>
      </c>
      <c r="C427" s="11">
        <f t="shared" si="80"/>
        <v>4091967.86</v>
      </c>
      <c r="D427" s="11">
        <f t="shared" si="81"/>
        <v>82016.01999999999</v>
      </c>
      <c r="E427" s="11">
        <v>177427.72</v>
      </c>
      <c r="F427" s="11"/>
      <c r="G427" s="11"/>
      <c r="H427" s="11"/>
      <c r="I427" s="11"/>
      <c r="J427" s="18"/>
      <c r="K427" s="11">
        <v>3832524.12</v>
      </c>
      <c r="L427" s="12"/>
      <c r="M427" s="11"/>
      <c r="N427" s="12"/>
      <c r="O427" s="11"/>
      <c r="P427" s="11"/>
      <c r="Q427" s="16"/>
      <c r="R427" s="11"/>
      <c r="S427" s="11"/>
    </row>
    <row r="428" spans="1:19" ht="15" customHeight="1" x14ac:dyDescent="0.25">
      <c r="A428" s="6" t="s">
        <v>1256</v>
      </c>
      <c r="B428" s="15" t="s">
        <v>455</v>
      </c>
      <c r="C428" s="11">
        <f t="shared" si="80"/>
        <v>2111991.0299999998</v>
      </c>
      <c r="D428" s="11">
        <v>18236.18</v>
      </c>
      <c r="E428" s="11"/>
      <c r="F428" s="11"/>
      <c r="G428" s="11">
        <v>2093754.85</v>
      </c>
      <c r="H428" s="11"/>
      <c r="I428" s="11"/>
      <c r="J428" s="18"/>
      <c r="K428" s="11"/>
      <c r="L428" s="12"/>
      <c r="M428" s="11"/>
      <c r="N428" s="12"/>
      <c r="O428" s="11"/>
      <c r="P428" s="11"/>
      <c r="Q428" s="16"/>
      <c r="R428" s="11"/>
      <c r="S428" s="11"/>
    </row>
    <row r="429" spans="1:19" ht="15" customHeight="1" x14ac:dyDescent="0.25">
      <c r="A429" s="6" t="s">
        <v>1257</v>
      </c>
      <c r="B429" s="15" t="s">
        <v>868</v>
      </c>
      <c r="C429" s="11">
        <f t="shared" si="80"/>
        <v>20414309.800000001</v>
      </c>
      <c r="D429" s="11"/>
      <c r="E429" s="11"/>
      <c r="F429" s="11"/>
      <c r="G429" s="11">
        <v>12041720.890000001</v>
      </c>
      <c r="H429" s="11">
        <v>5470148.21</v>
      </c>
      <c r="I429" s="11">
        <v>2902440.7</v>
      </c>
      <c r="J429" s="18"/>
      <c r="K429" s="11"/>
      <c r="L429" s="12"/>
      <c r="M429" s="11"/>
      <c r="N429" s="12"/>
      <c r="O429" s="11"/>
      <c r="P429" s="11"/>
      <c r="Q429" s="16"/>
      <c r="R429" s="11"/>
      <c r="S429" s="11"/>
    </row>
    <row r="430" spans="1:19" ht="15" customHeight="1" x14ac:dyDescent="0.25">
      <c r="A430" s="6" t="s">
        <v>1270</v>
      </c>
      <c r="B430" s="15" t="s">
        <v>456</v>
      </c>
      <c r="C430" s="11">
        <f t="shared" si="80"/>
        <v>16156836.890000001</v>
      </c>
      <c r="D430" s="11">
        <f t="shared" si="81"/>
        <v>331643.44</v>
      </c>
      <c r="E430" s="11">
        <v>327836.59000000003</v>
      </c>
      <c r="F430" s="11"/>
      <c r="G430" s="11"/>
      <c r="H430" s="11"/>
      <c r="I430" s="11"/>
      <c r="J430" s="18"/>
      <c r="K430" s="11">
        <v>15497356.859999999</v>
      </c>
      <c r="L430" s="12"/>
      <c r="M430" s="11"/>
      <c r="N430" s="12"/>
      <c r="O430" s="11"/>
      <c r="P430" s="11"/>
      <c r="Q430" s="16"/>
      <c r="R430" s="11"/>
      <c r="S430" s="11"/>
    </row>
    <row r="431" spans="1:19" ht="15" customHeight="1" x14ac:dyDescent="0.25">
      <c r="A431" s="6" t="s">
        <v>1271</v>
      </c>
      <c r="B431" s="15" t="s">
        <v>1030</v>
      </c>
      <c r="C431" s="11">
        <f>ROUNDUP(SUM(D431+E431+F431+G431+H431+I431+J431+K431+M431+O431+P431+Q431+R431+S431),2)</f>
        <v>7354742.3099999996</v>
      </c>
      <c r="D431" s="11"/>
      <c r="E431" s="11"/>
      <c r="F431" s="11"/>
      <c r="G431" s="11"/>
      <c r="H431" s="36">
        <v>4805148.1900000004</v>
      </c>
      <c r="I431" s="11">
        <v>2549594.12</v>
      </c>
      <c r="J431" s="33"/>
      <c r="K431" s="11"/>
      <c r="L431" s="12"/>
      <c r="M431" s="11"/>
      <c r="N431" s="12"/>
      <c r="O431" s="11"/>
      <c r="P431" s="11"/>
      <c r="Q431" s="16"/>
      <c r="R431" s="11"/>
      <c r="S431" s="11"/>
    </row>
    <row r="432" spans="1:19" ht="15" customHeight="1" x14ac:dyDescent="0.25">
      <c r="A432" s="6" t="s">
        <v>1272</v>
      </c>
      <c r="B432" s="15" t="s">
        <v>458</v>
      </c>
      <c r="C432" s="11">
        <f t="shared" si="80"/>
        <v>11528922.970000001</v>
      </c>
      <c r="D432" s="11">
        <f t="shared" si="81"/>
        <v>237144.65000000002</v>
      </c>
      <c r="E432" s="11">
        <v>210252.96</v>
      </c>
      <c r="F432" s="11"/>
      <c r="G432" s="11"/>
      <c r="H432" s="11"/>
      <c r="I432" s="11"/>
      <c r="J432" s="11"/>
      <c r="K432" s="11">
        <v>11081525.359999999</v>
      </c>
      <c r="L432" s="12"/>
      <c r="M432" s="11"/>
      <c r="N432" s="12"/>
      <c r="O432" s="11"/>
      <c r="P432" s="11"/>
      <c r="Q432" s="16"/>
      <c r="R432" s="11"/>
      <c r="S432" s="11"/>
    </row>
    <row r="433" spans="1:19" ht="15" customHeight="1" x14ac:dyDescent="0.25">
      <c r="A433" s="6" t="s">
        <v>1273</v>
      </c>
      <c r="B433" s="15" t="s">
        <v>845</v>
      </c>
      <c r="C433" s="11">
        <f t="shared" si="80"/>
        <v>14357053.43</v>
      </c>
      <c r="D433" s="11">
        <f t="shared" si="81"/>
        <v>289467.64</v>
      </c>
      <c r="E433" s="11">
        <f t="shared" ref="E433:E440" si="82">ROUNDUP(SUM(F433+G433+H433+I433+J433+K433+M433+O433+P433+Q433+R433+S433)*0.04,2)</f>
        <v>541061</v>
      </c>
      <c r="F433" s="11"/>
      <c r="G433" s="11"/>
      <c r="H433" s="11"/>
      <c r="I433" s="11"/>
      <c r="J433" s="11"/>
      <c r="K433" s="11">
        <v>13526524.789999999</v>
      </c>
      <c r="L433" s="12"/>
      <c r="M433" s="11"/>
      <c r="N433" s="12"/>
      <c r="O433" s="11"/>
      <c r="P433" s="11"/>
      <c r="Q433" s="16"/>
      <c r="R433" s="11"/>
      <c r="S433" s="11"/>
    </row>
    <row r="434" spans="1:19" ht="15" customHeight="1" x14ac:dyDescent="0.25">
      <c r="A434" s="6" t="s">
        <v>1274</v>
      </c>
      <c r="B434" s="15" t="s">
        <v>846</v>
      </c>
      <c r="C434" s="11">
        <f t="shared" si="80"/>
        <v>13443973.41</v>
      </c>
      <c r="D434" s="11">
        <f t="shared" si="81"/>
        <v>271058.07</v>
      </c>
      <c r="E434" s="11">
        <f t="shared" si="82"/>
        <v>506650.59</v>
      </c>
      <c r="F434" s="11"/>
      <c r="G434" s="11"/>
      <c r="H434" s="11"/>
      <c r="I434" s="11"/>
      <c r="J434" s="11"/>
      <c r="K434" s="11">
        <v>12666264.75</v>
      </c>
      <c r="L434" s="12"/>
      <c r="M434" s="11"/>
      <c r="N434" s="12"/>
      <c r="O434" s="11"/>
      <c r="P434" s="11"/>
      <c r="Q434" s="16"/>
      <c r="R434" s="11"/>
      <c r="S434" s="11"/>
    </row>
    <row r="435" spans="1:19" ht="15" customHeight="1" x14ac:dyDescent="0.25">
      <c r="A435" s="6" t="s">
        <v>1275</v>
      </c>
      <c r="B435" s="15" t="s">
        <v>459</v>
      </c>
      <c r="C435" s="11">
        <f t="shared" si="80"/>
        <v>1763610.96</v>
      </c>
      <c r="D435" s="11">
        <f t="shared" si="81"/>
        <v>35230.93</v>
      </c>
      <c r="E435" s="11">
        <v>82075.149999999994</v>
      </c>
      <c r="F435" s="11"/>
      <c r="G435" s="11"/>
      <c r="H435" s="11"/>
      <c r="I435" s="11"/>
      <c r="J435" s="11"/>
      <c r="K435" s="11">
        <v>1646304.8800000001</v>
      </c>
      <c r="L435" s="12"/>
      <c r="M435" s="11"/>
      <c r="N435" s="12"/>
      <c r="O435" s="11"/>
      <c r="P435" s="11"/>
      <c r="Q435" s="16"/>
      <c r="R435" s="11"/>
      <c r="S435" s="11"/>
    </row>
    <row r="436" spans="1:19" ht="15" customHeight="1" x14ac:dyDescent="0.25">
      <c r="A436" s="6" t="s">
        <v>1276</v>
      </c>
      <c r="B436" s="15" t="s">
        <v>869</v>
      </c>
      <c r="C436" s="11">
        <f t="shared" si="80"/>
        <v>25494207.960000001</v>
      </c>
      <c r="D436" s="11"/>
      <c r="E436" s="11"/>
      <c r="F436" s="11"/>
      <c r="G436" s="11">
        <v>13086785.57</v>
      </c>
      <c r="H436" s="11">
        <v>8636301.3000000007</v>
      </c>
      <c r="I436" s="11">
        <v>3771121.09</v>
      </c>
      <c r="J436" s="11"/>
      <c r="K436" s="11"/>
      <c r="L436" s="12"/>
      <c r="M436" s="11"/>
      <c r="N436" s="12"/>
      <c r="O436" s="11"/>
      <c r="P436" s="11"/>
      <c r="Q436" s="16"/>
      <c r="R436" s="11"/>
      <c r="S436" s="11"/>
    </row>
    <row r="437" spans="1:19" ht="15" customHeight="1" x14ac:dyDescent="0.25">
      <c r="A437" s="6" t="s">
        <v>1277</v>
      </c>
      <c r="B437" s="15" t="s">
        <v>919</v>
      </c>
      <c r="C437" s="11">
        <f t="shared" si="80"/>
        <v>9466428.2300000004</v>
      </c>
      <c r="D437" s="11"/>
      <c r="E437" s="11"/>
      <c r="F437" s="11"/>
      <c r="G437" s="11"/>
      <c r="H437" s="11"/>
      <c r="I437" s="11"/>
      <c r="J437" s="11"/>
      <c r="K437" s="11"/>
      <c r="L437" s="12"/>
      <c r="M437" s="11"/>
      <c r="N437" s="12" t="s">
        <v>135</v>
      </c>
      <c r="O437" s="11">
        <v>9466428.2300000004</v>
      </c>
      <c r="P437" s="11"/>
      <c r="Q437" s="16"/>
      <c r="R437" s="11"/>
      <c r="S437" s="11"/>
    </row>
    <row r="438" spans="1:19" ht="15" customHeight="1" x14ac:dyDescent="0.25">
      <c r="A438" s="6" t="s">
        <v>1278</v>
      </c>
      <c r="B438" s="15" t="s">
        <v>460</v>
      </c>
      <c r="C438" s="11">
        <f t="shared" si="80"/>
        <v>4505775.42</v>
      </c>
      <c r="D438" s="11">
        <f t="shared" si="81"/>
        <v>32141.19</v>
      </c>
      <c r="E438" s="11">
        <f t="shared" si="82"/>
        <v>172062.86000000002</v>
      </c>
      <c r="F438" s="11">
        <v>818885.78</v>
      </c>
      <c r="G438" s="11">
        <v>1189367</v>
      </c>
      <c r="H438" s="11"/>
      <c r="I438" s="11">
        <v>342730.99</v>
      </c>
      <c r="J438" s="11">
        <v>448663.13</v>
      </c>
      <c r="K438" s="11">
        <v>1501924.47</v>
      </c>
      <c r="L438" s="12"/>
      <c r="M438" s="11"/>
      <c r="N438" s="12"/>
      <c r="O438" s="11"/>
      <c r="P438" s="11"/>
      <c r="Q438" s="16"/>
      <c r="R438" s="11"/>
      <c r="S438" s="11"/>
    </row>
    <row r="439" spans="1:19" ht="15" customHeight="1" x14ac:dyDescent="0.25">
      <c r="A439" s="6" t="s">
        <v>1279</v>
      </c>
      <c r="B439" s="15" t="s">
        <v>847</v>
      </c>
      <c r="C439" s="11">
        <f t="shared" si="80"/>
        <v>9446781.4900000002</v>
      </c>
      <c r="D439" s="11">
        <f t="shared" si="81"/>
        <v>190466.49000000002</v>
      </c>
      <c r="E439" s="11">
        <f t="shared" si="82"/>
        <v>356012.12</v>
      </c>
      <c r="F439" s="11"/>
      <c r="G439" s="11"/>
      <c r="H439" s="11"/>
      <c r="I439" s="11"/>
      <c r="J439" s="11"/>
      <c r="K439" s="11">
        <v>8900302.8800000008</v>
      </c>
      <c r="L439" s="12"/>
      <c r="M439" s="11"/>
      <c r="N439" s="12"/>
      <c r="O439" s="11"/>
      <c r="P439" s="11"/>
      <c r="Q439" s="16"/>
      <c r="R439" s="11"/>
      <c r="S439" s="11"/>
    </row>
    <row r="440" spans="1:19" ht="15" customHeight="1" x14ac:dyDescent="0.25">
      <c r="A440" s="6" t="s">
        <v>1280</v>
      </c>
      <c r="B440" s="15" t="s">
        <v>461</v>
      </c>
      <c r="C440" s="11">
        <f t="shared" si="80"/>
        <v>11407987.26</v>
      </c>
      <c r="D440" s="11">
        <f t="shared" si="81"/>
        <v>230008.42</v>
      </c>
      <c r="E440" s="11">
        <f t="shared" si="82"/>
        <v>429922.27</v>
      </c>
      <c r="F440" s="11"/>
      <c r="G440" s="11"/>
      <c r="H440" s="11"/>
      <c r="I440" s="11"/>
      <c r="J440" s="11"/>
      <c r="K440" s="11">
        <v>10748056.57</v>
      </c>
      <c r="L440" s="12"/>
      <c r="M440" s="11"/>
      <c r="N440" s="12"/>
      <c r="O440" s="11"/>
      <c r="P440" s="11"/>
      <c r="Q440" s="16"/>
      <c r="R440" s="11"/>
      <c r="S440" s="11"/>
    </row>
    <row r="441" spans="1:19" ht="15" customHeight="1" x14ac:dyDescent="0.25">
      <c r="A441" s="6" t="s">
        <v>1281</v>
      </c>
      <c r="B441" s="15" t="s">
        <v>457</v>
      </c>
      <c r="C441" s="11">
        <f t="shared" si="80"/>
        <v>22324003.91</v>
      </c>
      <c r="D441" s="11">
        <f>ROUNDUP(SUM(K441+M441)*0.0214,2)</f>
        <v>278285.40000000002</v>
      </c>
      <c r="E441" s="11">
        <f>339368.61+218144.47</f>
        <v>557513.07999999996</v>
      </c>
      <c r="F441" s="11"/>
      <c r="G441" s="11"/>
      <c r="H441" s="11"/>
      <c r="I441" s="11"/>
      <c r="J441" s="11">
        <v>8484215.1500000004</v>
      </c>
      <c r="K441" s="11">
        <v>13003990.279999999</v>
      </c>
      <c r="L441" s="12"/>
      <c r="M441" s="11"/>
      <c r="N441" s="12"/>
      <c r="O441" s="11"/>
      <c r="P441" s="11"/>
      <c r="Q441" s="16"/>
      <c r="R441" s="11"/>
      <c r="S441" s="11"/>
    </row>
    <row r="442" spans="1:19" ht="15" customHeight="1" x14ac:dyDescent="0.25">
      <c r="A442" s="25"/>
      <c r="B442" s="15" t="s">
        <v>462</v>
      </c>
      <c r="C442" s="11">
        <f>SUM(C423:C441)</f>
        <v>196705915.91999996</v>
      </c>
      <c r="D442" s="11">
        <f t="shared" ref="D442" si="83">SUM(D423:D441)</f>
        <v>2338931.85</v>
      </c>
      <c r="E442" s="11">
        <f t="shared" ref="E442:S442" si="84">SUM(E423:E441)</f>
        <v>3864113.55</v>
      </c>
      <c r="F442" s="11">
        <f t="shared" si="84"/>
        <v>818885.78</v>
      </c>
      <c r="G442" s="11">
        <f t="shared" si="84"/>
        <v>33670693.652999997</v>
      </c>
      <c r="H442" s="11">
        <f t="shared" si="84"/>
        <v>21291705.517500002</v>
      </c>
      <c r="I442" s="11">
        <f t="shared" si="84"/>
        <v>10535979.757999999</v>
      </c>
      <c r="J442" s="11">
        <f t="shared" si="84"/>
        <v>9780131.5435000006</v>
      </c>
      <c r="K442" s="11">
        <f t="shared" si="84"/>
        <v>104939046.02999997</v>
      </c>
      <c r="L442" s="12">
        <f t="shared" si="84"/>
        <v>0</v>
      </c>
      <c r="M442" s="11">
        <f t="shared" si="84"/>
        <v>0</v>
      </c>
      <c r="N442" s="11" t="s">
        <v>65</v>
      </c>
      <c r="O442" s="11">
        <f t="shared" si="84"/>
        <v>9466428.2300000004</v>
      </c>
      <c r="P442" s="11">
        <f t="shared" si="84"/>
        <v>0</v>
      </c>
      <c r="Q442" s="11">
        <f t="shared" si="84"/>
        <v>0</v>
      </c>
      <c r="R442" s="11">
        <f t="shared" si="84"/>
        <v>0</v>
      </c>
      <c r="S442" s="11">
        <f t="shared" si="84"/>
        <v>0</v>
      </c>
    </row>
    <row r="443" spans="1:19" ht="15" customHeight="1" x14ac:dyDescent="0.25">
      <c r="A443" s="6"/>
      <c r="B443" s="6" t="s">
        <v>38</v>
      </c>
      <c r="C443" s="11"/>
      <c r="D443" s="50"/>
      <c r="E443" s="50"/>
      <c r="F443" s="13"/>
      <c r="G443" s="13"/>
      <c r="H443" s="13"/>
      <c r="I443" s="13"/>
      <c r="J443" s="13"/>
      <c r="K443" s="13"/>
      <c r="L443" s="14"/>
      <c r="M443" s="13"/>
      <c r="N443" s="13"/>
      <c r="O443" s="13"/>
      <c r="P443" s="13"/>
      <c r="Q443" s="16"/>
      <c r="R443" s="13"/>
      <c r="S443" s="13"/>
    </row>
    <row r="444" spans="1:19" ht="15.75" customHeight="1" x14ac:dyDescent="0.25">
      <c r="A444" s="6" t="s">
        <v>1282</v>
      </c>
      <c r="B444" s="15" t="s">
        <v>870</v>
      </c>
      <c r="C444" s="11">
        <f t="shared" ref="C444:C455" si="85">ROUND(D444+E444+F444+G444+H444+I444+J444+K444+M444+O444+P444+Q444+R444+S444,2)</f>
        <v>9024956.8599999994</v>
      </c>
      <c r="D444" s="11">
        <f t="shared" ref="D444" si="86">ROUNDUP(SUM(K444+M444)*0.0214,2)</f>
        <v>184894.82</v>
      </c>
      <c r="E444" s="33">
        <v>200117.28</v>
      </c>
      <c r="F444" s="13"/>
      <c r="G444" s="13"/>
      <c r="H444" s="13"/>
      <c r="I444" s="13"/>
      <c r="J444" s="13"/>
      <c r="K444" s="11">
        <v>8639944.7599999998</v>
      </c>
      <c r="L444" s="14"/>
      <c r="M444" s="13"/>
      <c r="N444" s="13"/>
      <c r="O444" s="13"/>
      <c r="P444" s="13"/>
      <c r="Q444" s="16"/>
      <c r="R444" s="13"/>
      <c r="S444" s="13"/>
    </row>
    <row r="445" spans="1:19" ht="15" customHeight="1" x14ac:dyDescent="0.25">
      <c r="A445" s="6" t="s">
        <v>1283</v>
      </c>
      <c r="B445" s="15" t="s">
        <v>189</v>
      </c>
      <c r="C445" s="11">
        <f t="shared" si="85"/>
        <v>17731597.84</v>
      </c>
      <c r="D445" s="11"/>
      <c r="E445" s="11">
        <f t="shared" ref="E445:E450" si="87">ROUNDUP(SUM(F445+G445+H445+I445+J445+K445+M445+O445+P445+Q445+R445+S445)*0.04,2)</f>
        <v>681984.54</v>
      </c>
      <c r="F445" s="11"/>
      <c r="G445" s="11"/>
      <c r="H445" s="11">
        <v>11139175.73</v>
      </c>
      <c r="I445" s="11">
        <v>5910437.5700000003</v>
      </c>
      <c r="J445" s="11"/>
      <c r="K445" s="11"/>
      <c r="L445" s="12"/>
      <c r="M445" s="11"/>
      <c r="N445" s="12"/>
      <c r="O445" s="11"/>
      <c r="P445" s="11"/>
      <c r="Q445" s="16"/>
      <c r="R445" s="11"/>
      <c r="S445" s="11"/>
    </row>
    <row r="446" spans="1:19" ht="15" customHeight="1" x14ac:dyDescent="0.25">
      <c r="A446" s="6" t="s">
        <v>1284</v>
      </c>
      <c r="B446" s="15" t="s">
        <v>190</v>
      </c>
      <c r="C446" s="11">
        <f t="shared" si="85"/>
        <v>3852613.02</v>
      </c>
      <c r="D446" s="11"/>
      <c r="E446" s="11">
        <f t="shared" si="87"/>
        <v>148177.43000000002</v>
      </c>
      <c r="F446" s="11"/>
      <c r="G446" s="11"/>
      <c r="H446" s="11"/>
      <c r="I446" s="11"/>
      <c r="J446" s="11">
        <v>3704435.59</v>
      </c>
      <c r="K446" s="11"/>
      <c r="L446" s="12"/>
      <c r="M446" s="11"/>
      <c r="N446" s="12"/>
      <c r="O446" s="11"/>
      <c r="P446" s="11"/>
      <c r="Q446" s="16"/>
      <c r="R446" s="11"/>
      <c r="S446" s="11"/>
    </row>
    <row r="447" spans="1:19" ht="15" customHeight="1" x14ac:dyDescent="0.25">
      <c r="A447" s="6" t="s">
        <v>1285</v>
      </c>
      <c r="B447" s="15" t="s">
        <v>191</v>
      </c>
      <c r="C447" s="11">
        <f t="shared" si="85"/>
        <v>3863904.62</v>
      </c>
      <c r="D447" s="11"/>
      <c r="E447" s="11">
        <f t="shared" si="87"/>
        <v>148611.72</v>
      </c>
      <c r="F447" s="11"/>
      <c r="G447" s="11"/>
      <c r="H447" s="11"/>
      <c r="I447" s="11"/>
      <c r="J447" s="11">
        <v>3715292.9</v>
      </c>
      <c r="K447" s="11"/>
      <c r="L447" s="12"/>
      <c r="M447" s="11"/>
      <c r="N447" s="12"/>
      <c r="O447" s="11"/>
      <c r="P447" s="11"/>
      <c r="Q447" s="16"/>
      <c r="R447" s="11"/>
      <c r="S447" s="11"/>
    </row>
    <row r="448" spans="1:19" ht="15" customHeight="1" x14ac:dyDescent="0.25">
      <c r="A448" s="6" t="s">
        <v>1286</v>
      </c>
      <c r="B448" s="15" t="s">
        <v>192</v>
      </c>
      <c r="C448" s="11">
        <f t="shared" si="85"/>
        <v>2875949.05</v>
      </c>
      <c r="D448" s="11"/>
      <c r="E448" s="11">
        <f t="shared" si="87"/>
        <v>110613.43</v>
      </c>
      <c r="F448" s="11"/>
      <c r="G448" s="11"/>
      <c r="H448" s="11"/>
      <c r="I448" s="11"/>
      <c r="J448" s="11">
        <v>2765335.62</v>
      </c>
      <c r="K448" s="11"/>
      <c r="L448" s="12"/>
      <c r="M448" s="11"/>
      <c r="N448" s="12"/>
      <c r="O448" s="11"/>
      <c r="P448" s="11"/>
      <c r="Q448" s="16"/>
      <c r="R448" s="11"/>
      <c r="S448" s="11"/>
    </row>
    <row r="449" spans="1:19" ht="15" customHeight="1" x14ac:dyDescent="0.25">
      <c r="A449" s="6" t="s">
        <v>1287</v>
      </c>
      <c r="B449" s="15" t="s">
        <v>193</v>
      </c>
      <c r="C449" s="11">
        <f t="shared" si="85"/>
        <v>2884817.77</v>
      </c>
      <c r="D449" s="11"/>
      <c r="E449" s="11">
        <f t="shared" si="87"/>
        <v>110954.53</v>
      </c>
      <c r="F449" s="11"/>
      <c r="G449" s="11"/>
      <c r="H449" s="11"/>
      <c r="I449" s="11"/>
      <c r="J449" s="11">
        <v>2773863.24</v>
      </c>
      <c r="K449" s="11"/>
      <c r="L449" s="12"/>
      <c r="M449" s="11"/>
      <c r="N449" s="12"/>
      <c r="O449" s="11"/>
      <c r="P449" s="11"/>
      <c r="Q449" s="16"/>
      <c r="R449" s="11"/>
      <c r="S449" s="11"/>
    </row>
    <row r="450" spans="1:19" ht="15" customHeight="1" x14ac:dyDescent="0.25">
      <c r="A450" s="6" t="s">
        <v>1288</v>
      </c>
      <c r="B450" s="15" t="s">
        <v>194</v>
      </c>
      <c r="C450" s="11">
        <f t="shared" si="85"/>
        <v>4219969.9400000004</v>
      </c>
      <c r="D450" s="11">
        <f t="shared" ref="D450:D454" si="88">ROUNDUP(SUM(K450+M450)*0.0214,2)</f>
        <v>85083.25</v>
      </c>
      <c r="E450" s="11">
        <f t="shared" si="87"/>
        <v>159034.11000000002</v>
      </c>
      <c r="F450" s="11"/>
      <c r="G450" s="11"/>
      <c r="H450" s="11"/>
      <c r="I450" s="11"/>
      <c r="J450" s="11"/>
      <c r="K450" s="11">
        <v>3975852.58</v>
      </c>
      <c r="L450" s="12"/>
      <c r="M450" s="11"/>
      <c r="N450" s="12"/>
      <c r="O450" s="11"/>
      <c r="P450" s="11"/>
      <c r="Q450" s="16"/>
      <c r="R450" s="11"/>
      <c r="S450" s="11"/>
    </row>
    <row r="451" spans="1:19" x14ac:dyDescent="0.25">
      <c r="A451" s="6" t="s">
        <v>1289</v>
      </c>
      <c r="B451" s="15" t="s">
        <v>1539</v>
      </c>
      <c r="C451" s="11">
        <f t="shared" si="85"/>
        <v>9017192.0099999998</v>
      </c>
      <c r="D451" s="11">
        <f t="shared" si="88"/>
        <v>181805.08000000002</v>
      </c>
      <c r="E451" s="11">
        <f>ROUNDUP(SUM(F451+G451+H451+I451+J451+K451+M451+O451+P451+Q451+R451+S451)*0.04,2)</f>
        <v>339822.58</v>
      </c>
      <c r="F451" s="11"/>
      <c r="G451" s="11"/>
      <c r="H451" s="11"/>
      <c r="I451" s="11"/>
      <c r="J451" s="11"/>
      <c r="K451" s="11">
        <v>8495564.3499999996</v>
      </c>
      <c r="L451" s="12"/>
      <c r="M451" s="11"/>
      <c r="N451" s="12"/>
      <c r="O451" s="11"/>
      <c r="P451" s="11"/>
      <c r="Q451" s="16"/>
      <c r="R451" s="11"/>
      <c r="S451" s="11"/>
    </row>
    <row r="452" spans="1:19" ht="15" customHeight="1" x14ac:dyDescent="0.25">
      <c r="A452" s="6" t="s">
        <v>1290</v>
      </c>
      <c r="B452" s="15" t="s">
        <v>195</v>
      </c>
      <c r="C452" s="11">
        <f t="shared" si="85"/>
        <v>1914311.01</v>
      </c>
      <c r="D452" s="11">
        <f t="shared" si="88"/>
        <v>38596.44</v>
      </c>
      <c r="E452" s="11">
        <f>ROUNDUP(SUM(F452+G452+H452+I452+J452+K452+M452+O452+P452+Q452+R452+S452)*0.04,2)</f>
        <v>72142.87</v>
      </c>
      <c r="F452" s="11"/>
      <c r="G452" s="11"/>
      <c r="H452" s="11"/>
      <c r="I452" s="11"/>
      <c r="J452" s="11"/>
      <c r="K452" s="11">
        <v>1803571.7</v>
      </c>
      <c r="L452" s="12"/>
      <c r="M452" s="11"/>
      <c r="N452" s="12"/>
      <c r="O452" s="11"/>
      <c r="P452" s="11"/>
      <c r="Q452" s="16"/>
      <c r="R452" s="11"/>
      <c r="S452" s="11"/>
    </row>
    <row r="453" spans="1:19" ht="15" customHeight="1" x14ac:dyDescent="0.25">
      <c r="A453" s="6" t="s">
        <v>1291</v>
      </c>
      <c r="B453" s="15" t="s">
        <v>898</v>
      </c>
      <c r="C453" s="11">
        <f t="shared" si="85"/>
        <v>16032277.470000001</v>
      </c>
      <c r="D453" s="11"/>
      <c r="E453" s="11"/>
      <c r="F453" s="11"/>
      <c r="G453" s="11">
        <v>16032277.470000001</v>
      </c>
      <c r="H453" s="11"/>
      <c r="I453" s="11"/>
      <c r="J453" s="11"/>
      <c r="K453" s="11"/>
      <c r="L453" s="12"/>
      <c r="M453" s="11"/>
      <c r="N453" s="12"/>
      <c r="O453" s="11"/>
      <c r="P453" s="11"/>
      <c r="Q453" s="16"/>
      <c r="R453" s="11"/>
      <c r="S453" s="11"/>
    </row>
    <row r="454" spans="1:19" ht="15" customHeight="1" x14ac:dyDescent="0.25">
      <c r="A454" s="6" t="s">
        <v>1292</v>
      </c>
      <c r="B454" s="15" t="s">
        <v>196</v>
      </c>
      <c r="C454" s="11">
        <f t="shared" si="85"/>
        <v>8873158.1099999994</v>
      </c>
      <c r="D454" s="11">
        <f t="shared" si="88"/>
        <v>178901.06</v>
      </c>
      <c r="E454" s="11">
        <f>ROUNDUP(SUM(F454+G454+H454+I454+J454+K454+M454+O454+P454+Q454+R454+S454)*0.04,2)</f>
        <v>334394.51</v>
      </c>
      <c r="F454" s="11"/>
      <c r="G454" s="11"/>
      <c r="H454" s="11"/>
      <c r="I454" s="11"/>
      <c r="J454" s="11"/>
      <c r="K454" s="11">
        <v>8359862.54</v>
      </c>
      <c r="L454" s="12"/>
      <c r="M454" s="11"/>
      <c r="N454" s="12"/>
      <c r="O454" s="11"/>
      <c r="P454" s="11"/>
      <c r="Q454" s="16"/>
      <c r="R454" s="11"/>
      <c r="S454" s="11"/>
    </row>
    <row r="455" spans="1:19" ht="15" customHeight="1" x14ac:dyDescent="0.25">
      <c r="A455" s="26">
        <v>407</v>
      </c>
      <c r="B455" s="15" t="s">
        <v>197</v>
      </c>
      <c r="C455" s="11">
        <f t="shared" si="85"/>
        <v>1256338.54</v>
      </c>
      <c r="D455" s="11"/>
      <c r="E455" s="11">
        <f>ROUNDUP(SUM(F455+G455+H455+I455+J455+K455+M455+O455+P455+Q455+R455+S455)*0.04,2)</f>
        <v>48320.72</v>
      </c>
      <c r="F455" s="11"/>
      <c r="G455" s="11"/>
      <c r="H455" s="11"/>
      <c r="I455" s="11"/>
      <c r="J455" s="11">
        <v>1208017.82</v>
      </c>
      <c r="K455" s="11"/>
      <c r="L455" s="12"/>
      <c r="M455" s="11"/>
      <c r="N455" s="12"/>
      <c r="O455" s="11"/>
      <c r="P455" s="11"/>
      <c r="Q455" s="16"/>
      <c r="R455" s="11"/>
      <c r="S455" s="11"/>
    </row>
    <row r="456" spans="1:19" ht="15" customHeight="1" x14ac:dyDescent="0.25">
      <c r="A456" s="6"/>
      <c r="B456" s="15" t="s">
        <v>572</v>
      </c>
      <c r="C456" s="11">
        <f t="shared" ref="C456:D456" si="89">SUM(C444:C455)</f>
        <v>81547086.239999995</v>
      </c>
      <c r="D456" s="11">
        <f t="shared" si="89"/>
        <v>669280.65</v>
      </c>
      <c r="E456" s="11">
        <f t="shared" ref="E456:S456" si="90">SUM(E444:E455)</f>
        <v>2354173.7200000002</v>
      </c>
      <c r="F456" s="11">
        <f t="shared" si="90"/>
        <v>0</v>
      </c>
      <c r="G456" s="11">
        <f t="shared" si="90"/>
        <v>16032277.470000001</v>
      </c>
      <c r="H456" s="11">
        <f t="shared" si="90"/>
        <v>11139175.73</v>
      </c>
      <c r="I456" s="11">
        <f t="shared" si="90"/>
        <v>5910437.5700000003</v>
      </c>
      <c r="J456" s="11">
        <f t="shared" si="90"/>
        <v>14166945.17</v>
      </c>
      <c r="K456" s="11">
        <f t="shared" si="90"/>
        <v>31274795.929999996</v>
      </c>
      <c r="L456" s="12">
        <f t="shared" si="90"/>
        <v>0</v>
      </c>
      <c r="M456" s="11">
        <f t="shared" si="90"/>
        <v>0</v>
      </c>
      <c r="N456" s="11" t="s">
        <v>65</v>
      </c>
      <c r="O456" s="11">
        <f t="shared" si="90"/>
        <v>0</v>
      </c>
      <c r="P456" s="11">
        <f t="shared" si="90"/>
        <v>0</v>
      </c>
      <c r="Q456" s="11">
        <f t="shared" si="90"/>
        <v>0</v>
      </c>
      <c r="R456" s="11">
        <f t="shared" si="90"/>
        <v>0</v>
      </c>
      <c r="S456" s="11">
        <f t="shared" si="90"/>
        <v>0</v>
      </c>
    </row>
    <row r="457" spans="1:19" ht="15" customHeight="1" x14ac:dyDescent="0.25">
      <c r="A457" s="55" t="s">
        <v>40</v>
      </c>
      <c r="B457" s="55"/>
      <c r="C457" s="55"/>
      <c r="D457" s="55"/>
      <c r="E457" s="55"/>
      <c r="F457" s="55"/>
      <c r="G457" s="55"/>
      <c r="H457" s="55"/>
      <c r="I457" s="55"/>
      <c r="J457" s="55"/>
      <c r="K457" s="55"/>
      <c r="L457" s="55"/>
      <c r="M457" s="55"/>
      <c r="N457" s="55"/>
      <c r="O457" s="55"/>
      <c r="P457" s="55"/>
      <c r="Q457" s="55"/>
      <c r="R457" s="55"/>
      <c r="S457" s="55"/>
    </row>
    <row r="458" spans="1:19" x14ac:dyDescent="0.25">
      <c r="A458" s="37" t="str">
        <f>A815</f>
        <v>318</v>
      </c>
      <c r="B458" s="6" t="s">
        <v>1261</v>
      </c>
      <c r="C458" s="11">
        <f t="shared" ref="C458:S458" si="91">ROUNDUP(C472+C496+C500+C512+C525+C555+C564+C639+C660+C677+C692+C707+C773+C787+C804+C811+C816+C479+C665+C642,2)</f>
        <v>7585464400.6400003</v>
      </c>
      <c r="D458" s="11">
        <f t="shared" si="91"/>
        <v>42032465.729999997</v>
      </c>
      <c r="E458" s="11">
        <f t="shared" si="91"/>
        <v>257371900.34</v>
      </c>
      <c r="F458" s="11">
        <f t="shared" si="91"/>
        <v>222477845.97999999</v>
      </c>
      <c r="G458" s="11">
        <f t="shared" si="91"/>
        <v>807589800.49000001</v>
      </c>
      <c r="H458" s="11">
        <f t="shared" si="91"/>
        <v>514506455.69</v>
      </c>
      <c r="I458" s="11">
        <f t="shared" si="91"/>
        <v>222274496.49000001</v>
      </c>
      <c r="J458" s="11">
        <f t="shared" si="91"/>
        <v>544010509.94000006</v>
      </c>
      <c r="K458" s="11">
        <f t="shared" si="91"/>
        <v>46041946.509999998</v>
      </c>
      <c r="L458" s="12">
        <f t="shared" si="91"/>
        <v>370</v>
      </c>
      <c r="M458" s="11">
        <f t="shared" si="91"/>
        <v>1877767544.5799999</v>
      </c>
      <c r="N458" s="11" t="s">
        <v>65</v>
      </c>
      <c r="O458" s="11">
        <f t="shared" si="91"/>
        <v>1013434780.77</v>
      </c>
      <c r="P458" s="11">
        <f t="shared" si="91"/>
        <v>19175000.210000001</v>
      </c>
      <c r="Q458" s="11">
        <f t="shared" si="91"/>
        <v>353631552.02999997</v>
      </c>
      <c r="R458" s="11">
        <f t="shared" si="91"/>
        <v>1663789138.98</v>
      </c>
      <c r="S458" s="11">
        <f t="shared" si="91"/>
        <v>1360962.9</v>
      </c>
    </row>
    <row r="459" spans="1:19" ht="15" customHeight="1" x14ac:dyDescent="0.25">
      <c r="A459" s="6"/>
      <c r="B459" s="6" t="s">
        <v>19</v>
      </c>
      <c r="C459" s="9"/>
      <c r="D459" s="13"/>
      <c r="E459" s="13"/>
      <c r="F459" s="13"/>
      <c r="G459" s="13"/>
      <c r="H459" s="13"/>
      <c r="I459" s="13"/>
      <c r="J459" s="13"/>
      <c r="K459" s="13"/>
      <c r="L459" s="14"/>
      <c r="M459" s="13"/>
      <c r="N459" s="13"/>
      <c r="O459" s="13"/>
      <c r="P459" s="13"/>
      <c r="Q459" s="13"/>
      <c r="R459" s="13"/>
      <c r="S459" s="13"/>
    </row>
    <row r="460" spans="1:19" ht="15" customHeight="1" x14ac:dyDescent="0.25">
      <c r="A460" s="6" t="s">
        <v>46</v>
      </c>
      <c r="B460" s="15" t="s">
        <v>1458</v>
      </c>
      <c r="C460" s="11">
        <f t="shared" ref="C460:C472" si="92">ROUND(D460+E460+F460+G460+H460+I460+J460+K460+M460+O460+P460+Q460+R460+S460,2)</f>
        <v>27855797.600000001</v>
      </c>
      <c r="D460" s="11">
        <f>ROUNDUP(SUM(K460+M460)*0.0214,2)</f>
        <v>271297.57</v>
      </c>
      <c r="E460" s="11">
        <f t="shared" ref="E460:E471" si="93">ROUNDUP(SUM(F460+G460+H460+I460+J460+K460+M460+O460+P460+Q460+R460+S460)*0.04,2)</f>
        <v>1060942.31</v>
      </c>
      <c r="F460" s="11"/>
      <c r="G460" s="11"/>
      <c r="H460" s="11"/>
      <c r="I460" s="11"/>
      <c r="J460" s="11"/>
      <c r="K460" s="11">
        <v>12677456.41</v>
      </c>
      <c r="L460" s="12"/>
      <c r="M460" s="11"/>
      <c r="N460" s="11"/>
      <c r="O460" s="11"/>
      <c r="P460" s="11">
        <v>13846101.310000001</v>
      </c>
      <c r="Q460" s="11"/>
      <c r="R460" s="11"/>
      <c r="S460" s="11"/>
    </row>
    <row r="461" spans="1:19" ht="15" customHeight="1" x14ac:dyDescent="0.25">
      <c r="A461" s="6" t="s">
        <v>48</v>
      </c>
      <c r="B461" s="15" t="s">
        <v>1459</v>
      </c>
      <c r="C461" s="11">
        <f t="shared" si="92"/>
        <v>45432871.159999996</v>
      </c>
      <c r="D461" s="11"/>
      <c r="E461" s="11">
        <f t="shared" si="93"/>
        <v>1747418.1300000001</v>
      </c>
      <c r="F461" s="11"/>
      <c r="G461" s="11"/>
      <c r="H461" s="11"/>
      <c r="I461" s="11"/>
      <c r="J461" s="11">
        <v>6491650.2599999998</v>
      </c>
      <c r="K461" s="11"/>
      <c r="L461" s="12"/>
      <c r="M461" s="11"/>
      <c r="N461" s="11" t="s">
        <v>184</v>
      </c>
      <c r="O461" s="11">
        <v>37193802.770000003</v>
      </c>
      <c r="P461" s="11"/>
      <c r="Q461" s="11"/>
      <c r="R461" s="11"/>
      <c r="S461" s="11"/>
    </row>
    <row r="462" spans="1:19" ht="15" customHeight="1" x14ac:dyDescent="0.25">
      <c r="A462" s="6" t="s">
        <v>50</v>
      </c>
      <c r="B462" s="15" t="s">
        <v>1460</v>
      </c>
      <c r="C462" s="11">
        <f t="shared" si="92"/>
        <v>40618270.829999998</v>
      </c>
      <c r="D462" s="11"/>
      <c r="E462" s="11">
        <f t="shared" si="93"/>
        <v>1562241.19</v>
      </c>
      <c r="F462" s="11"/>
      <c r="G462" s="11"/>
      <c r="H462" s="11"/>
      <c r="I462" s="11"/>
      <c r="J462" s="11">
        <v>6079017.54</v>
      </c>
      <c r="K462" s="11"/>
      <c r="L462" s="12"/>
      <c r="M462" s="11"/>
      <c r="N462" s="11" t="s">
        <v>184</v>
      </c>
      <c r="O462" s="11">
        <v>32977012.100000001</v>
      </c>
      <c r="P462" s="11"/>
      <c r="Q462" s="11"/>
      <c r="R462" s="11"/>
      <c r="S462" s="11"/>
    </row>
    <row r="463" spans="1:19" ht="15" customHeight="1" x14ac:dyDescent="0.25">
      <c r="A463" s="6" t="s">
        <v>52</v>
      </c>
      <c r="B463" s="15" t="s">
        <v>1461</v>
      </c>
      <c r="C463" s="11">
        <f t="shared" si="92"/>
        <v>31137925.41</v>
      </c>
      <c r="D463" s="11"/>
      <c r="E463" s="11">
        <f t="shared" si="93"/>
        <v>1197612.52</v>
      </c>
      <c r="F463" s="11"/>
      <c r="G463" s="11">
        <v>10679649.65</v>
      </c>
      <c r="H463" s="11"/>
      <c r="I463" s="11"/>
      <c r="J463" s="11">
        <v>3018210.31</v>
      </c>
      <c r="K463" s="11"/>
      <c r="L463" s="12"/>
      <c r="M463" s="11"/>
      <c r="N463" s="11" t="s">
        <v>184</v>
      </c>
      <c r="O463" s="11">
        <v>16242452.93</v>
      </c>
      <c r="P463" s="11"/>
      <c r="Q463" s="11"/>
      <c r="R463" s="11"/>
      <c r="S463" s="11"/>
    </row>
    <row r="464" spans="1:19" ht="15" customHeight="1" x14ac:dyDescent="0.25">
      <c r="A464" s="6" t="s">
        <v>54</v>
      </c>
      <c r="B464" s="15" t="s">
        <v>1462</v>
      </c>
      <c r="C464" s="11">
        <f t="shared" si="92"/>
        <v>6936218.4000000004</v>
      </c>
      <c r="D464" s="11"/>
      <c r="E464" s="11">
        <f t="shared" si="93"/>
        <v>266777.64</v>
      </c>
      <c r="F464" s="11"/>
      <c r="G464" s="11"/>
      <c r="H464" s="11"/>
      <c r="I464" s="11"/>
      <c r="J464" s="11"/>
      <c r="K464" s="11"/>
      <c r="L464" s="12"/>
      <c r="M464" s="11"/>
      <c r="N464" s="11"/>
      <c r="O464" s="11"/>
      <c r="P464" s="11"/>
      <c r="Q464" s="11">
        <v>6669440.7599999998</v>
      </c>
      <c r="R464" s="11"/>
      <c r="S464" s="11"/>
    </row>
    <row r="465" spans="1:19" ht="15" customHeight="1" x14ac:dyDescent="0.25">
      <c r="A465" s="6" t="s">
        <v>56</v>
      </c>
      <c r="B465" s="15" t="s">
        <v>1463</v>
      </c>
      <c r="C465" s="11">
        <f t="shared" si="92"/>
        <v>4145643.15</v>
      </c>
      <c r="D465" s="11"/>
      <c r="E465" s="11">
        <f t="shared" si="93"/>
        <v>159447.82</v>
      </c>
      <c r="F465" s="11"/>
      <c r="G465" s="11"/>
      <c r="H465" s="11"/>
      <c r="I465" s="11"/>
      <c r="J465" s="11">
        <v>3986195.33</v>
      </c>
      <c r="K465" s="11"/>
      <c r="L465" s="12"/>
      <c r="M465" s="11"/>
      <c r="N465" s="11"/>
      <c r="O465" s="11"/>
      <c r="P465" s="11"/>
      <c r="Q465" s="11"/>
      <c r="R465" s="11"/>
      <c r="S465" s="11"/>
    </row>
    <row r="466" spans="1:19" ht="15" customHeight="1" x14ac:dyDescent="0.25">
      <c r="A466" s="6" t="s">
        <v>58</v>
      </c>
      <c r="B466" s="15" t="s">
        <v>1464</v>
      </c>
      <c r="C466" s="11">
        <f t="shared" si="92"/>
        <v>6092053.8799999999</v>
      </c>
      <c r="D466" s="11"/>
      <c r="E466" s="11">
        <f t="shared" si="93"/>
        <v>234309.77000000002</v>
      </c>
      <c r="F466" s="11"/>
      <c r="G466" s="11"/>
      <c r="H466" s="11"/>
      <c r="I466" s="11"/>
      <c r="J466" s="11"/>
      <c r="K466" s="11"/>
      <c r="L466" s="12"/>
      <c r="M466" s="11"/>
      <c r="N466" s="11"/>
      <c r="O466" s="11"/>
      <c r="P466" s="11"/>
      <c r="Q466" s="11">
        <v>5857744.1100000003</v>
      </c>
      <c r="R466" s="11"/>
      <c r="S466" s="11"/>
    </row>
    <row r="467" spans="1:19" ht="15" customHeight="1" x14ac:dyDescent="0.25">
      <c r="A467" s="6" t="s">
        <v>42</v>
      </c>
      <c r="B467" s="15" t="s">
        <v>1465</v>
      </c>
      <c r="C467" s="11">
        <f t="shared" si="92"/>
        <v>38884901.969999999</v>
      </c>
      <c r="D467" s="11"/>
      <c r="E467" s="11">
        <f t="shared" si="93"/>
        <v>1495573.16</v>
      </c>
      <c r="F467" s="11"/>
      <c r="G467" s="11"/>
      <c r="H467" s="11">
        <v>17370402.030000001</v>
      </c>
      <c r="I467" s="11">
        <v>9216707.6799999997</v>
      </c>
      <c r="J467" s="11">
        <v>10802219.1</v>
      </c>
      <c r="K467" s="11"/>
      <c r="L467" s="12"/>
      <c r="M467" s="11"/>
      <c r="N467" s="11"/>
      <c r="O467" s="11"/>
      <c r="P467" s="11"/>
      <c r="Q467" s="11"/>
      <c r="R467" s="11"/>
      <c r="S467" s="11"/>
    </row>
    <row r="468" spans="1:19" ht="15" customHeight="1" x14ac:dyDescent="0.25">
      <c r="A468" s="6" t="s">
        <v>62</v>
      </c>
      <c r="B468" s="15" t="s">
        <v>1466</v>
      </c>
      <c r="C468" s="11">
        <f t="shared" si="92"/>
        <v>9429950.5899999999</v>
      </c>
      <c r="D468" s="11">
        <f>ROUNDUP(SUM(K468+M468)*0.0214,2)</f>
        <v>190127.14</v>
      </c>
      <c r="E468" s="11">
        <f t="shared" si="93"/>
        <v>355377.83</v>
      </c>
      <c r="F468" s="11"/>
      <c r="G468" s="11"/>
      <c r="H468" s="11"/>
      <c r="I468" s="11"/>
      <c r="J468" s="11"/>
      <c r="K468" s="11">
        <v>8884445.6199999992</v>
      </c>
      <c r="L468" s="12"/>
      <c r="M468" s="11"/>
      <c r="N468" s="11"/>
      <c r="O468" s="11"/>
      <c r="P468" s="11"/>
      <c r="Q468" s="11"/>
      <c r="R468" s="11"/>
      <c r="S468" s="11"/>
    </row>
    <row r="469" spans="1:19" ht="15" customHeight="1" x14ac:dyDescent="0.25">
      <c r="A469" s="6" t="s">
        <v>59</v>
      </c>
      <c r="B469" s="15" t="s">
        <v>1467</v>
      </c>
      <c r="C469" s="11">
        <f t="shared" si="92"/>
        <v>9183467.4100000001</v>
      </c>
      <c r="D469" s="11">
        <v>185157.53</v>
      </c>
      <c r="E469" s="11">
        <f t="shared" si="93"/>
        <v>346088.85000000003</v>
      </c>
      <c r="F469" s="11"/>
      <c r="G469" s="11"/>
      <c r="H469" s="11"/>
      <c r="I469" s="11"/>
      <c r="J469" s="11"/>
      <c r="K469" s="11">
        <v>8652221.0299999993</v>
      </c>
      <c r="L469" s="12"/>
      <c r="M469" s="11"/>
      <c r="N469" s="11"/>
      <c r="O469" s="11"/>
      <c r="P469" s="11"/>
      <c r="Q469" s="11"/>
      <c r="R469" s="11"/>
      <c r="S469" s="11"/>
    </row>
    <row r="470" spans="1:19" ht="15" customHeight="1" x14ac:dyDescent="0.25">
      <c r="A470" s="6" t="s">
        <v>75</v>
      </c>
      <c r="B470" s="15" t="s">
        <v>1468</v>
      </c>
      <c r="C470" s="11">
        <f t="shared" si="92"/>
        <v>9432575.8499999996</v>
      </c>
      <c r="D470" s="11">
        <f>ROUNDUP(SUM(K470+M470)*0.0214,2)</f>
        <v>190180.07</v>
      </c>
      <c r="E470" s="11">
        <f t="shared" si="93"/>
        <v>355476.77</v>
      </c>
      <c r="F470" s="11"/>
      <c r="G470" s="11"/>
      <c r="H470" s="11"/>
      <c r="I470" s="11"/>
      <c r="J470" s="11"/>
      <c r="K470" s="11">
        <v>8886919.0099999998</v>
      </c>
      <c r="L470" s="12"/>
      <c r="M470" s="11"/>
      <c r="N470" s="11"/>
      <c r="O470" s="11"/>
      <c r="P470" s="11"/>
      <c r="Q470" s="11"/>
      <c r="R470" s="11"/>
      <c r="S470" s="11"/>
    </row>
    <row r="471" spans="1:19" ht="15" customHeight="1" x14ac:dyDescent="0.25">
      <c r="A471" s="6" t="s">
        <v>43</v>
      </c>
      <c r="B471" s="15" t="s">
        <v>1469</v>
      </c>
      <c r="C471" s="11">
        <f t="shared" si="92"/>
        <v>7485591.5300000003</v>
      </c>
      <c r="D471" s="11"/>
      <c r="E471" s="11">
        <f t="shared" si="93"/>
        <v>287907.37</v>
      </c>
      <c r="F471" s="11"/>
      <c r="G471" s="11"/>
      <c r="H471" s="11"/>
      <c r="I471" s="11"/>
      <c r="J471" s="11">
        <v>7197684.1600000001</v>
      </c>
      <c r="K471" s="11"/>
      <c r="L471" s="12"/>
      <c r="M471" s="11"/>
      <c r="N471" s="11"/>
      <c r="O471" s="11"/>
      <c r="P471" s="11"/>
      <c r="Q471" s="11"/>
      <c r="R471" s="11"/>
      <c r="S471" s="11"/>
    </row>
    <row r="472" spans="1:19" ht="15" customHeight="1" x14ac:dyDescent="0.25">
      <c r="A472" s="6"/>
      <c r="B472" s="15" t="s">
        <v>573</v>
      </c>
      <c r="C472" s="11">
        <f t="shared" si="92"/>
        <v>236635267.78</v>
      </c>
      <c r="D472" s="11">
        <f t="shared" ref="D472" si="94">SUM(D460:D471)</f>
        <v>836762.31</v>
      </c>
      <c r="E472" s="11">
        <f t="shared" ref="E472:S472" si="95">SUM(E460:E471)</f>
        <v>9069173.3599999994</v>
      </c>
      <c r="F472" s="11">
        <f t="shared" si="95"/>
        <v>0</v>
      </c>
      <c r="G472" s="11">
        <f t="shared" si="95"/>
        <v>10679649.65</v>
      </c>
      <c r="H472" s="11">
        <f t="shared" si="95"/>
        <v>17370402.030000001</v>
      </c>
      <c r="I472" s="11">
        <f t="shared" si="95"/>
        <v>9216707.6799999997</v>
      </c>
      <c r="J472" s="11">
        <f t="shared" si="95"/>
        <v>37574976.700000003</v>
      </c>
      <c r="K472" s="11">
        <f t="shared" si="95"/>
        <v>39101042.07</v>
      </c>
      <c r="L472" s="12">
        <f t="shared" si="95"/>
        <v>0</v>
      </c>
      <c r="M472" s="11">
        <f t="shared" si="95"/>
        <v>0</v>
      </c>
      <c r="N472" s="11" t="s">
        <v>65</v>
      </c>
      <c r="O472" s="11">
        <f t="shared" si="95"/>
        <v>86413267.800000012</v>
      </c>
      <c r="P472" s="11">
        <f t="shared" si="95"/>
        <v>13846101.310000001</v>
      </c>
      <c r="Q472" s="11">
        <f t="shared" si="95"/>
        <v>12527184.870000001</v>
      </c>
      <c r="R472" s="11">
        <f t="shared" si="95"/>
        <v>0</v>
      </c>
      <c r="S472" s="11">
        <f t="shared" si="95"/>
        <v>0</v>
      </c>
    </row>
    <row r="473" spans="1:19" ht="15" customHeight="1" x14ac:dyDescent="0.25">
      <c r="A473" s="6"/>
      <c r="B473" s="6" t="s">
        <v>1133</v>
      </c>
      <c r="C473" s="11"/>
      <c r="D473" s="11"/>
      <c r="E473" s="11"/>
      <c r="F473" s="11"/>
      <c r="G473" s="11"/>
      <c r="H473" s="11"/>
      <c r="I473" s="11"/>
      <c r="J473" s="11"/>
      <c r="K473" s="11"/>
      <c r="L473" s="12"/>
      <c r="M473" s="11"/>
      <c r="N473" s="11"/>
      <c r="O473" s="11"/>
      <c r="P473" s="11"/>
      <c r="Q473" s="11"/>
      <c r="R473" s="11"/>
      <c r="S473" s="11"/>
    </row>
    <row r="474" spans="1:19" ht="15" customHeight="1" x14ac:dyDescent="0.25">
      <c r="A474" s="6" t="s">
        <v>79</v>
      </c>
      <c r="B474" s="15" t="s">
        <v>1405</v>
      </c>
      <c r="C474" s="11">
        <f>ROUND(D474+E474+F474+G474+H474+I474+J474+K474+M474+O474+P474+Q474+R474+S474,2)</f>
        <v>4339829.5</v>
      </c>
      <c r="D474" s="11"/>
      <c r="E474" s="11">
        <f>ROUNDUP(SUM(F474+G474+H474+I474+J474+K474+M474+O474+P474+Q474+R474+S474)*0.04,2)</f>
        <v>166916.52000000002</v>
      </c>
      <c r="F474" s="11">
        <v>4172912.98</v>
      </c>
      <c r="G474" s="11"/>
      <c r="H474" s="11"/>
      <c r="I474" s="11"/>
      <c r="J474" s="11"/>
      <c r="K474" s="11"/>
      <c r="L474" s="12"/>
      <c r="M474" s="11"/>
      <c r="N474" s="11"/>
      <c r="O474" s="11"/>
      <c r="P474" s="11"/>
      <c r="Q474" s="11"/>
      <c r="R474" s="11"/>
      <c r="S474" s="11"/>
    </row>
    <row r="475" spans="1:19" ht="15" customHeight="1" x14ac:dyDescent="0.25">
      <c r="A475" s="6" t="s">
        <v>81</v>
      </c>
      <c r="B475" s="15" t="s">
        <v>1406</v>
      </c>
      <c r="C475" s="11">
        <f t="shared" ref="C475:C479" si="96">ROUND(D475+E475+F475+G475+H475+I475+J475+K475+M475+O475+P475+Q475+R475+S475,2)</f>
        <v>1848021.27</v>
      </c>
      <c r="D475" s="11"/>
      <c r="E475" s="11">
        <f t="shared" ref="E475:E478" si="97">ROUNDUP(SUM(F475+G475+H475+I475+J475+K475+M475+O475+P475+Q475+R475+S475)*0.04,2)</f>
        <v>71077.75</v>
      </c>
      <c r="F475" s="11">
        <v>1776943.52</v>
      </c>
      <c r="G475" s="11"/>
      <c r="H475" s="11"/>
      <c r="I475" s="11"/>
      <c r="J475" s="11"/>
      <c r="K475" s="11"/>
      <c r="L475" s="12"/>
      <c r="M475" s="11"/>
      <c r="N475" s="11"/>
      <c r="O475" s="11"/>
      <c r="P475" s="11"/>
      <c r="Q475" s="11"/>
      <c r="R475" s="11"/>
      <c r="S475" s="11"/>
    </row>
    <row r="476" spans="1:19" ht="15" customHeight="1" x14ac:dyDescent="0.25">
      <c r="A476" s="6" t="s">
        <v>44</v>
      </c>
      <c r="B476" s="15" t="s">
        <v>1407</v>
      </c>
      <c r="C476" s="11">
        <f t="shared" si="96"/>
        <v>4018131.07</v>
      </c>
      <c r="D476" s="11"/>
      <c r="E476" s="11">
        <f t="shared" si="97"/>
        <v>154543.51</v>
      </c>
      <c r="F476" s="11"/>
      <c r="G476" s="11"/>
      <c r="H476" s="11"/>
      <c r="I476" s="11">
        <v>3863587.56</v>
      </c>
      <c r="J476" s="11"/>
      <c r="K476" s="11"/>
      <c r="L476" s="12"/>
      <c r="M476" s="11"/>
      <c r="N476" s="11"/>
      <c r="O476" s="11"/>
      <c r="P476" s="11"/>
      <c r="Q476" s="11"/>
      <c r="R476" s="11"/>
      <c r="S476" s="11"/>
    </row>
    <row r="477" spans="1:19" ht="15" customHeight="1" x14ac:dyDescent="0.25">
      <c r="A477" s="6" t="s">
        <v>84</v>
      </c>
      <c r="B477" s="15" t="s">
        <v>1408</v>
      </c>
      <c r="C477" s="11">
        <f t="shared" si="96"/>
        <v>14415513.26</v>
      </c>
      <c r="D477" s="11"/>
      <c r="E477" s="11">
        <f t="shared" si="97"/>
        <v>554442.82000000007</v>
      </c>
      <c r="F477" s="11"/>
      <c r="G477" s="11">
        <v>13861070.439999999</v>
      </c>
      <c r="H477" s="11"/>
      <c r="I477" s="11"/>
      <c r="J477" s="11"/>
      <c r="K477" s="11"/>
      <c r="L477" s="12"/>
      <c r="M477" s="11"/>
      <c r="N477" s="11"/>
      <c r="O477" s="11"/>
      <c r="P477" s="11"/>
      <c r="Q477" s="11"/>
      <c r="R477" s="11"/>
      <c r="S477" s="11"/>
    </row>
    <row r="478" spans="1:19" ht="15" customHeight="1" x14ac:dyDescent="0.25">
      <c r="A478" s="6" t="s">
        <v>45</v>
      </c>
      <c r="B478" s="15" t="s">
        <v>1409</v>
      </c>
      <c r="C478" s="11">
        <f t="shared" si="96"/>
        <v>4409574.91</v>
      </c>
      <c r="D478" s="11"/>
      <c r="E478" s="11">
        <f t="shared" si="97"/>
        <v>169599.04</v>
      </c>
      <c r="F478" s="11"/>
      <c r="G478" s="11"/>
      <c r="H478" s="11"/>
      <c r="I478" s="11"/>
      <c r="J478" s="11">
        <v>4239975.87</v>
      </c>
      <c r="K478" s="11"/>
      <c r="L478" s="12"/>
      <c r="M478" s="11"/>
      <c r="N478" s="11"/>
      <c r="O478" s="11"/>
      <c r="P478" s="11"/>
      <c r="Q478" s="11"/>
      <c r="R478" s="11"/>
      <c r="S478" s="11"/>
    </row>
    <row r="479" spans="1:19" ht="15" customHeight="1" x14ac:dyDescent="0.25">
      <c r="A479" s="6"/>
      <c r="B479" s="15" t="s">
        <v>1307</v>
      </c>
      <c r="C479" s="11">
        <f t="shared" si="96"/>
        <v>29031070.010000002</v>
      </c>
      <c r="D479" s="11">
        <f t="shared" ref="D479:S479" si="98">SUM(D474:D478)</f>
        <v>0</v>
      </c>
      <c r="E479" s="11">
        <f t="shared" si="98"/>
        <v>1116579.6400000001</v>
      </c>
      <c r="F479" s="11">
        <f t="shared" si="98"/>
        <v>5949856.5</v>
      </c>
      <c r="G479" s="11">
        <f t="shared" si="98"/>
        <v>13861070.439999999</v>
      </c>
      <c r="H479" s="11">
        <f t="shared" si="98"/>
        <v>0</v>
      </c>
      <c r="I479" s="11">
        <f t="shared" si="98"/>
        <v>3863587.56</v>
      </c>
      <c r="J479" s="11">
        <f t="shared" si="98"/>
        <v>4239975.87</v>
      </c>
      <c r="K479" s="11">
        <f t="shared" si="98"/>
        <v>0</v>
      </c>
      <c r="L479" s="12">
        <f t="shared" si="98"/>
        <v>0</v>
      </c>
      <c r="M479" s="11">
        <f t="shared" si="98"/>
        <v>0</v>
      </c>
      <c r="N479" s="11" t="s">
        <v>65</v>
      </c>
      <c r="O479" s="11">
        <f t="shared" si="98"/>
        <v>0</v>
      </c>
      <c r="P479" s="11">
        <f t="shared" si="98"/>
        <v>0</v>
      </c>
      <c r="Q479" s="11">
        <f t="shared" si="98"/>
        <v>0</v>
      </c>
      <c r="R479" s="11">
        <f t="shared" si="98"/>
        <v>0</v>
      </c>
      <c r="S479" s="11">
        <f t="shared" si="98"/>
        <v>0</v>
      </c>
    </row>
    <row r="480" spans="1:19" ht="15" customHeight="1" x14ac:dyDescent="0.25">
      <c r="A480" s="6"/>
      <c r="B480" s="6" t="s">
        <v>20</v>
      </c>
      <c r="C480" s="11"/>
      <c r="D480" s="13"/>
      <c r="E480" s="13"/>
      <c r="F480" s="13"/>
      <c r="G480" s="13"/>
      <c r="H480" s="13"/>
      <c r="I480" s="13"/>
      <c r="J480" s="13"/>
      <c r="K480" s="13"/>
      <c r="L480" s="14"/>
      <c r="M480" s="13"/>
      <c r="N480" s="13"/>
      <c r="O480" s="13"/>
      <c r="P480" s="13"/>
      <c r="Q480" s="13"/>
      <c r="R480" s="13"/>
      <c r="S480" s="13"/>
    </row>
    <row r="481" spans="1:19" ht="15" customHeight="1" x14ac:dyDescent="0.25">
      <c r="A481" s="6">
        <v>18</v>
      </c>
      <c r="B481" s="15" t="s">
        <v>308</v>
      </c>
      <c r="C481" s="11">
        <f t="shared" ref="C481:C496" si="99">ROUND(D481+E481+F481+G481+H481+I481+J481+K481+M481+O481+P481+Q481+R481+S481,2)</f>
        <v>3139868.07</v>
      </c>
      <c r="D481" s="11"/>
      <c r="E481" s="11">
        <f t="shared" ref="E481:E495" si="100">ROUNDUP(SUM(F481+G481+H481+I481+J481+K481+M481+O481+P481+Q481+R481+S481)*0.04,2)</f>
        <v>120764.15999999999</v>
      </c>
      <c r="F481" s="11"/>
      <c r="G481" s="11"/>
      <c r="H481" s="11"/>
      <c r="I481" s="11"/>
      <c r="J481" s="11">
        <v>3019103.91</v>
      </c>
      <c r="K481" s="11"/>
      <c r="L481" s="12"/>
      <c r="M481" s="11"/>
      <c r="N481" s="12"/>
      <c r="O481" s="11"/>
      <c r="P481" s="11"/>
      <c r="Q481" s="11"/>
      <c r="R481" s="11"/>
      <c r="S481" s="11"/>
    </row>
    <row r="482" spans="1:19" ht="15" customHeight="1" x14ac:dyDescent="0.25">
      <c r="A482" s="6">
        <v>19</v>
      </c>
      <c r="B482" s="15" t="s">
        <v>298</v>
      </c>
      <c r="C482" s="11">
        <f t="shared" si="99"/>
        <v>10118608.73</v>
      </c>
      <c r="D482" s="11">
        <f>ROUNDUP(SUM(K482+M482)*0.0214,2)</f>
        <v>204011.90000000002</v>
      </c>
      <c r="E482" s="11">
        <f t="shared" si="100"/>
        <v>381330.65</v>
      </c>
      <c r="F482" s="11"/>
      <c r="G482" s="11"/>
      <c r="H482" s="11"/>
      <c r="I482" s="11"/>
      <c r="J482" s="11"/>
      <c r="K482" s="11"/>
      <c r="L482" s="12">
        <v>2</v>
      </c>
      <c r="M482" s="11">
        <v>9533266.1799999997</v>
      </c>
      <c r="N482" s="12"/>
      <c r="O482" s="11"/>
      <c r="P482" s="11"/>
      <c r="Q482" s="11"/>
      <c r="R482" s="11"/>
      <c r="S482" s="11"/>
    </row>
    <row r="483" spans="1:19" ht="15" customHeight="1" x14ac:dyDescent="0.25">
      <c r="A483" s="6">
        <v>20</v>
      </c>
      <c r="B483" s="15" t="s">
        <v>594</v>
      </c>
      <c r="C483" s="11">
        <f t="shared" si="99"/>
        <v>17123543.98</v>
      </c>
      <c r="D483" s="11"/>
      <c r="E483" s="11">
        <f t="shared" si="100"/>
        <v>658597.85</v>
      </c>
      <c r="F483" s="11"/>
      <c r="G483" s="11"/>
      <c r="H483" s="11"/>
      <c r="I483" s="11"/>
      <c r="J483" s="11"/>
      <c r="K483" s="11"/>
      <c r="L483" s="12"/>
      <c r="M483" s="11"/>
      <c r="N483" s="12" t="s">
        <v>135</v>
      </c>
      <c r="O483" s="11">
        <v>16464946.130000001</v>
      </c>
      <c r="P483" s="11"/>
      <c r="Q483" s="11"/>
      <c r="R483" s="11"/>
      <c r="S483" s="11"/>
    </row>
    <row r="484" spans="1:19" ht="15" customHeight="1" x14ac:dyDescent="0.25">
      <c r="A484" s="6">
        <v>21</v>
      </c>
      <c r="B484" s="15" t="s">
        <v>595</v>
      </c>
      <c r="C484" s="11">
        <f t="shared" si="99"/>
        <v>7233991.8200000003</v>
      </c>
      <c r="D484" s="11"/>
      <c r="E484" s="11">
        <f t="shared" si="100"/>
        <v>278230.46000000002</v>
      </c>
      <c r="F484" s="11"/>
      <c r="G484" s="11"/>
      <c r="H484" s="11"/>
      <c r="I484" s="11"/>
      <c r="J484" s="11"/>
      <c r="K484" s="11"/>
      <c r="L484" s="12"/>
      <c r="M484" s="11"/>
      <c r="N484" s="12" t="s">
        <v>135</v>
      </c>
      <c r="O484" s="11">
        <v>6955761.3600000003</v>
      </c>
      <c r="P484" s="11"/>
      <c r="Q484" s="11"/>
      <c r="R484" s="11"/>
      <c r="S484" s="11"/>
    </row>
    <row r="485" spans="1:19" ht="15" customHeight="1" x14ac:dyDescent="0.25">
      <c r="A485" s="6">
        <v>22</v>
      </c>
      <c r="B485" s="15" t="s">
        <v>309</v>
      </c>
      <c r="C485" s="11">
        <f t="shared" si="99"/>
        <v>25145801.449999999</v>
      </c>
      <c r="D485" s="11"/>
      <c r="E485" s="11">
        <f t="shared" si="100"/>
        <v>967146.21</v>
      </c>
      <c r="F485" s="11"/>
      <c r="G485" s="11"/>
      <c r="H485" s="11"/>
      <c r="I485" s="11"/>
      <c r="J485" s="11">
        <v>6584472.3499999996</v>
      </c>
      <c r="K485" s="11"/>
      <c r="L485" s="12"/>
      <c r="M485" s="11"/>
      <c r="N485" s="12" t="s">
        <v>135</v>
      </c>
      <c r="O485" s="11">
        <v>17594182.890000001</v>
      </c>
      <c r="P485" s="11"/>
      <c r="Q485" s="11"/>
      <c r="R485" s="11"/>
      <c r="S485" s="11"/>
    </row>
    <row r="486" spans="1:19" ht="15" customHeight="1" x14ac:dyDescent="0.25">
      <c r="A486" s="6">
        <v>23</v>
      </c>
      <c r="B486" s="15" t="s">
        <v>310</v>
      </c>
      <c r="C486" s="11">
        <f t="shared" si="99"/>
        <v>24919012.600000001</v>
      </c>
      <c r="D486" s="11"/>
      <c r="E486" s="11">
        <f t="shared" si="100"/>
        <v>958423.57000000007</v>
      </c>
      <c r="F486" s="11"/>
      <c r="G486" s="11"/>
      <c r="H486" s="11"/>
      <c r="I486" s="11"/>
      <c r="J486" s="11">
        <v>6541690.6500000004</v>
      </c>
      <c r="K486" s="11"/>
      <c r="L486" s="12"/>
      <c r="M486" s="11"/>
      <c r="N486" s="12" t="s">
        <v>135</v>
      </c>
      <c r="O486" s="11">
        <v>17418898.379999999</v>
      </c>
      <c r="P486" s="11"/>
      <c r="Q486" s="11"/>
      <c r="R486" s="11"/>
      <c r="S486" s="11"/>
    </row>
    <row r="487" spans="1:19" ht="15" customHeight="1" x14ac:dyDescent="0.25">
      <c r="A487" s="6">
        <v>24</v>
      </c>
      <c r="B487" s="15" t="s">
        <v>311</v>
      </c>
      <c r="C487" s="11">
        <f t="shared" si="99"/>
        <v>2633364.36</v>
      </c>
      <c r="D487" s="11"/>
      <c r="E487" s="11">
        <f t="shared" si="100"/>
        <v>101283.25</v>
      </c>
      <c r="F487" s="11"/>
      <c r="G487" s="11"/>
      <c r="H487" s="11"/>
      <c r="I487" s="11"/>
      <c r="J487" s="11">
        <v>2532081.11</v>
      </c>
      <c r="K487" s="11"/>
      <c r="L487" s="12"/>
      <c r="M487" s="11"/>
      <c r="N487" s="12"/>
      <c r="O487" s="11"/>
      <c r="P487" s="11"/>
      <c r="Q487" s="11"/>
      <c r="R487" s="11"/>
      <c r="S487" s="11"/>
    </row>
    <row r="488" spans="1:19" ht="15" customHeight="1" x14ac:dyDescent="0.25">
      <c r="A488" s="6">
        <v>25</v>
      </c>
      <c r="B488" s="15" t="s">
        <v>313</v>
      </c>
      <c r="C488" s="11">
        <f t="shared" si="99"/>
        <v>2247843.7799999998</v>
      </c>
      <c r="D488" s="11"/>
      <c r="E488" s="11">
        <f t="shared" si="100"/>
        <v>86455.53</v>
      </c>
      <c r="F488" s="11">
        <v>2161388.25</v>
      </c>
      <c r="G488" s="11"/>
      <c r="H488" s="11"/>
      <c r="I488" s="11"/>
      <c r="J488" s="11"/>
      <c r="K488" s="11"/>
      <c r="L488" s="12"/>
      <c r="M488" s="11"/>
      <c r="N488" s="12"/>
      <c r="O488" s="11"/>
      <c r="P488" s="11"/>
      <c r="Q488" s="11"/>
      <c r="R488" s="11"/>
      <c r="S488" s="11"/>
    </row>
    <row r="489" spans="1:19" ht="15" customHeight="1" x14ac:dyDescent="0.25">
      <c r="A489" s="6">
        <v>26</v>
      </c>
      <c r="B489" s="15" t="s">
        <v>315</v>
      </c>
      <c r="C489" s="11">
        <f t="shared" si="99"/>
        <v>6356563.8899999997</v>
      </c>
      <c r="D489" s="11"/>
      <c r="E489" s="11">
        <f t="shared" si="100"/>
        <v>244483.23</v>
      </c>
      <c r="F489" s="11"/>
      <c r="G489" s="11"/>
      <c r="H489" s="11"/>
      <c r="I489" s="11"/>
      <c r="J489" s="11">
        <v>6112080.6600000001</v>
      </c>
      <c r="K489" s="11"/>
      <c r="L489" s="12"/>
      <c r="M489" s="11"/>
      <c r="N489" s="12"/>
      <c r="O489" s="11"/>
      <c r="P489" s="11"/>
      <c r="Q489" s="11"/>
      <c r="R489" s="11"/>
      <c r="S489" s="11"/>
    </row>
    <row r="490" spans="1:19" ht="15" customHeight="1" x14ac:dyDescent="0.25">
      <c r="A490" s="6">
        <v>27</v>
      </c>
      <c r="B490" s="15" t="s">
        <v>1134</v>
      </c>
      <c r="C490" s="11">
        <f t="shared" si="99"/>
        <v>982895.73</v>
      </c>
      <c r="D490" s="11"/>
      <c r="E490" s="11">
        <f t="shared" si="100"/>
        <v>37803.69</v>
      </c>
      <c r="F490" s="11"/>
      <c r="G490" s="11"/>
      <c r="H490" s="11"/>
      <c r="I490" s="11"/>
      <c r="J490" s="11">
        <v>945092.04</v>
      </c>
      <c r="K490" s="11"/>
      <c r="L490" s="12"/>
      <c r="M490" s="11"/>
      <c r="N490" s="12"/>
      <c r="O490" s="11"/>
      <c r="P490" s="11"/>
      <c r="Q490" s="11"/>
      <c r="R490" s="11"/>
      <c r="S490" s="11"/>
    </row>
    <row r="491" spans="1:19" ht="15" customHeight="1" x14ac:dyDescent="0.25">
      <c r="A491" s="6">
        <v>28</v>
      </c>
      <c r="B491" s="15" t="s">
        <v>316</v>
      </c>
      <c r="C491" s="11">
        <f t="shared" si="99"/>
        <v>21199555.16</v>
      </c>
      <c r="D491" s="11"/>
      <c r="E491" s="11">
        <f t="shared" si="100"/>
        <v>815367.51</v>
      </c>
      <c r="F491" s="11">
        <v>5628619.8600000003</v>
      </c>
      <c r="G491" s="11">
        <v>14755567.789999999</v>
      </c>
      <c r="H491" s="11"/>
      <c r="I491" s="11"/>
      <c r="J491" s="11"/>
      <c r="K491" s="11"/>
      <c r="L491" s="12"/>
      <c r="M491" s="11"/>
      <c r="N491" s="12"/>
      <c r="O491" s="11"/>
      <c r="P491" s="11"/>
      <c r="Q491" s="11"/>
      <c r="R491" s="11"/>
      <c r="S491" s="11"/>
    </row>
    <row r="492" spans="1:19" ht="15" customHeight="1" x14ac:dyDescent="0.25">
      <c r="A492" s="6">
        <v>29</v>
      </c>
      <c r="B492" s="15" t="s">
        <v>317</v>
      </c>
      <c r="C492" s="11">
        <f t="shared" si="99"/>
        <v>2802207.43</v>
      </c>
      <c r="D492" s="11"/>
      <c r="E492" s="11">
        <f t="shared" si="100"/>
        <v>107777.20999999999</v>
      </c>
      <c r="F492" s="11">
        <v>2694430.22</v>
      </c>
      <c r="G492" s="11"/>
      <c r="H492" s="11"/>
      <c r="I492" s="11"/>
      <c r="J492" s="11"/>
      <c r="K492" s="11"/>
      <c r="L492" s="12"/>
      <c r="M492" s="11"/>
      <c r="N492" s="12"/>
      <c r="O492" s="11"/>
      <c r="P492" s="11"/>
      <c r="Q492" s="11"/>
      <c r="R492" s="11"/>
      <c r="S492" s="11"/>
    </row>
    <row r="493" spans="1:19" ht="15" customHeight="1" x14ac:dyDescent="0.25">
      <c r="A493" s="6">
        <v>30</v>
      </c>
      <c r="B493" s="15" t="s">
        <v>319</v>
      </c>
      <c r="C493" s="11">
        <f t="shared" si="99"/>
        <v>19813859.98</v>
      </c>
      <c r="D493" s="11"/>
      <c r="E493" s="11">
        <f t="shared" si="100"/>
        <v>762071.54</v>
      </c>
      <c r="F493" s="11">
        <v>2676853.5699999998</v>
      </c>
      <c r="G493" s="11">
        <v>7017438.6100000003</v>
      </c>
      <c r="H493" s="11"/>
      <c r="I493" s="11"/>
      <c r="J493" s="11"/>
      <c r="K493" s="11"/>
      <c r="L493" s="12"/>
      <c r="M493" s="11"/>
      <c r="N493" s="12" t="s">
        <v>135</v>
      </c>
      <c r="O493" s="11">
        <v>9357496.2599999998</v>
      </c>
      <c r="P493" s="11"/>
      <c r="Q493" s="11"/>
      <c r="R493" s="11"/>
      <c r="S493" s="11"/>
    </row>
    <row r="494" spans="1:19" ht="15" customHeight="1" x14ac:dyDescent="0.25">
      <c r="A494" s="6">
        <v>31</v>
      </c>
      <c r="B494" s="15" t="s">
        <v>1119</v>
      </c>
      <c r="C494" s="11">
        <f t="shared" si="99"/>
        <v>21291372.34</v>
      </c>
      <c r="D494" s="11"/>
      <c r="E494" s="11">
        <f t="shared" si="100"/>
        <v>818898.94000000006</v>
      </c>
      <c r="F494" s="11"/>
      <c r="G494" s="11"/>
      <c r="H494" s="11"/>
      <c r="I494" s="11"/>
      <c r="J494" s="11"/>
      <c r="K494" s="11"/>
      <c r="L494" s="12"/>
      <c r="M494" s="11"/>
      <c r="N494" s="12"/>
      <c r="O494" s="11"/>
      <c r="P494" s="11"/>
      <c r="Q494" s="11"/>
      <c r="R494" s="11">
        <v>20472473.399999999</v>
      </c>
      <c r="S494" s="11"/>
    </row>
    <row r="495" spans="1:19" ht="15" customHeight="1" x14ac:dyDescent="0.25">
      <c r="A495" s="6">
        <v>32</v>
      </c>
      <c r="B495" s="15" t="s">
        <v>320</v>
      </c>
      <c r="C495" s="11">
        <f t="shared" si="99"/>
        <v>10118608.73</v>
      </c>
      <c r="D495" s="11">
        <f>ROUNDUP(SUM(K495+M495)*0.0214,2)</f>
        <v>204011.90000000002</v>
      </c>
      <c r="E495" s="11">
        <f t="shared" si="100"/>
        <v>381330.65</v>
      </c>
      <c r="F495" s="11"/>
      <c r="G495" s="11"/>
      <c r="H495" s="11"/>
      <c r="I495" s="11"/>
      <c r="J495" s="11"/>
      <c r="K495" s="11"/>
      <c r="L495" s="12">
        <v>2</v>
      </c>
      <c r="M495" s="11">
        <v>9533266.1799999997</v>
      </c>
      <c r="N495" s="12"/>
      <c r="O495" s="11"/>
      <c r="P495" s="11"/>
      <c r="Q495" s="11"/>
      <c r="R495" s="11"/>
      <c r="S495" s="11"/>
    </row>
    <row r="496" spans="1:19" ht="15" customHeight="1" x14ac:dyDescent="0.25">
      <c r="A496" s="6"/>
      <c r="B496" s="15" t="s">
        <v>574</v>
      </c>
      <c r="C496" s="11">
        <f t="shared" si="99"/>
        <v>175127098.05000001</v>
      </c>
      <c r="D496" s="11">
        <f t="shared" ref="D496" si="101">SUM(D481:D495)</f>
        <v>408023.80000000005</v>
      </c>
      <c r="E496" s="11">
        <f t="shared" ref="E496:S496" si="102">SUM(E481:E495)</f>
        <v>6719964.4500000011</v>
      </c>
      <c r="F496" s="11">
        <f t="shared" si="102"/>
        <v>13161291.9</v>
      </c>
      <c r="G496" s="11">
        <f t="shared" si="102"/>
        <v>21773006.399999999</v>
      </c>
      <c r="H496" s="11">
        <f t="shared" si="102"/>
        <v>0</v>
      </c>
      <c r="I496" s="11">
        <f t="shared" si="102"/>
        <v>0</v>
      </c>
      <c r="J496" s="11">
        <f t="shared" si="102"/>
        <v>25734520.719999999</v>
      </c>
      <c r="K496" s="11">
        <f t="shared" si="102"/>
        <v>0</v>
      </c>
      <c r="L496" s="12">
        <f t="shared" si="102"/>
        <v>4</v>
      </c>
      <c r="M496" s="11">
        <f t="shared" si="102"/>
        <v>19066532.359999999</v>
      </c>
      <c r="N496" s="11" t="s">
        <v>65</v>
      </c>
      <c r="O496" s="11">
        <f t="shared" si="102"/>
        <v>67791285.020000011</v>
      </c>
      <c r="P496" s="11">
        <f t="shared" si="102"/>
        <v>0</v>
      </c>
      <c r="Q496" s="11">
        <f t="shared" si="102"/>
        <v>0</v>
      </c>
      <c r="R496" s="11">
        <f t="shared" si="102"/>
        <v>20472473.399999999</v>
      </c>
      <c r="S496" s="11">
        <f t="shared" si="102"/>
        <v>0</v>
      </c>
    </row>
    <row r="497" spans="1:19" ht="15" customHeight="1" x14ac:dyDescent="0.25">
      <c r="A497" s="6"/>
      <c r="B497" s="6" t="s">
        <v>21</v>
      </c>
      <c r="C497" s="11"/>
      <c r="D497" s="13"/>
      <c r="E497" s="13"/>
      <c r="F497" s="13"/>
      <c r="G497" s="13"/>
      <c r="H497" s="13"/>
      <c r="I497" s="13"/>
      <c r="J497" s="13"/>
      <c r="K497" s="13"/>
      <c r="L497" s="14"/>
      <c r="M497" s="13"/>
      <c r="N497" s="13"/>
      <c r="O497" s="13"/>
      <c r="P497" s="13"/>
      <c r="Q497" s="13"/>
      <c r="R497" s="13"/>
      <c r="S497" s="13"/>
    </row>
    <row r="498" spans="1:19" ht="15" customHeight="1" x14ac:dyDescent="0.25">
      <c r="A498" s="6" t="s">
        <v>111</v>
      </c>
      <c r="B498" s="15" t="s">
        <v>1316</v>
      </c>
      <c r="C498" s="11">
        <f>ROUND(D498+E498+F498+G498+H498+I498+J498+K498+M498+O498+P498+Q498+R498+S498,2)</f>
        <v>25214722.640000001</v>
      </c>
      <c r="D498" s="11"/>
      <c r="E498" s="11">
        <f t="shared" ref="E498" si="103">ROUNDUP(SUM(F498+G498+H498+I498+J498+K498+M498+O498+P498+Q498+R498+S498)*0.04,2)</f>
        <v>969797.03</v>
      </c>
      <c r="F498" s="13"/>
      <c r="G498" s="13"/>
      <c r="H498" s="13"/>
      <c r="I498" s="13"/>
      <c r="J498" s="13"/>
      <c r="K498" s="13"/>
      <c r="L498" s="14"/>
      <c r="M498" s="13"/>
      <c r="N498" s="13" t="s">
        <v>184</v>
      </c>
      <c r="O498" s="11">
        <v>24244925.609999999</v>
      </c>
      <c r="P498" s="13"/>
      <c r="Q498" s="13"/>
      <c r="R498" s="13"/>
      <c r="S498" s="13"/>
    </row>
    <row r="499" spans="1:19" ht="15" customHeight="1" x14ac:dyDescent="0.25">
      <c r="A499" s="6" t="s">
        <v>115</v>
      </c>
      <c r="B499" s="15" t="s">
        <v>1317</v>
      </c>
      <c r="C499" s="11">
        <f t="shared" ref="C499:C500" si="104">ROUND(D499+E499+F499+G499+H499+I499+J499+K499+M499+O499+P499+Q499+R499+S499,2)</f>
        <v>18976894.390000001</v>
      </c>
      <c r="D499" s="13"/>
      <c r="E499" s="11">
        <v>413205.79</v>
      </c>
      <c r="F499" s="13"/>
      <c r="G499" s="13"/>
      <c r="H499" s="13"/>
      <c r="I499" s="13"/>
      <c r="J499" s="13"/>
      <c r="K499" s="13"/>
      <c r="L499" s="14"/>
      <c r="M499" s="13"/>
      <c r="N499" s="13" t="s">
        <v>184</v>
      </c>
      <c r="O499" s="11">
        <v>14942938.82</v>
      </c>
      <c r="P499" s="33">
        <v>3620749.78</v>
      </c>
      <c r="Q499" s="13"/>
      <c r="R499" s="13"/>
      <c r="S499" s="13"/>
    </row>
    <row r="500" spans="1:19" ht="15" customHeight="1" x14ac:dyDescent="0.25">
      <c r="A500" s="6"/>
      <c r="B500" s="15" t="s">
        <v>785</v>
      </c>
      <c r="C500" s="11">
        <f t="shared" si="104"/>
        <v>44191617.030000001</v>
      </c>
      <c r="D500" s="33">
        <f t="shared" ref="D500" si="105">SUM(D498:D499)</f>
        <v>0</v>
      </c>
      <c r="E500" s="33">
        <f t="shared" ref="E500:S500" si="106">SUM(E498:E499)</f>
        <v>1383002.82</v>
      </c>
      <c r="F500" s="33">
        <f t="shared" si="106"/>
        <v>0</v>
      </c>
      <c r="G500" s="33">
        <f t="shared" si="106"/>
        <v>0</v>
      </c>
      <c r="H500" s="33">
        <f t="shared" si="106"/>
        <v>0</v>
      </c>
      <c r="I500" s="33">
        <f t="shared" si="106"/>
        <v>0</v>
      </c>
      <c r="J500" s="33">
        <f t="shared" si="106"/>
        <v>0</v>
      </c>
      <c r="K500" s="33">
        <f t="shared" si="106"/>
        <v>0</v>
      </c>
      <c r="L500" s="14">
        <f t="shared" si="106"/>
        <v>0</v>
      </c>
      <c r="M500" s="33">
        <f t="shared" si="106"/>
        <v>0</v>
      </c>
      <c r="N500" s="33" t="s">
        <v>65</v>
      </c>
      <c r="O500" s="33">
        <f t="shared" si="106"/>
        <v>39187864.43</v>
      </c>
      <c r="P500" s="33">
        <f t="shared" si="106"/>
        <v>3620749.78</v>
      </c>
      <c r="Q500" s="33">
        <f t="shared" si="106"/>
        <v>0</v>
      </c>
      <c r="R500" s="33">
        <f t="shared" si="106"/>
        <v>0</v>
      </c>
      <c r="S500" s="33">
        <f t="shared" si="106"/>
        <v>0</v>
      </c>
    </row>
    <row r="501" spans="1:19" ht="15" customHeight="1" x14ac:dyDescent="0.25">
      <c r="A501" s="6"/>
      <c r="B501" s="6" t="s">
        <v>22</v>
      </c>
      <c r="C501" s="11"/>
      <c r="D501" s="13"/>
      <c r="E501" s="13"/>
      <c r="F501" s="13"/>
      <c r="G501" s="13"/>
      <c r="H501" s="13"/>
      <c r="I501" s="13"/>
      <c r="J501" s="13"/>
      <c r="K501" s="13"/>
      <c r="L501" s="14"/>
      <c r="M501" s="13"/>
      <c r="N501" s="13"/>
      <c r="O501" s="13"/>
      <c r="P501" s="13"/>
      <c r="Q501" s="13"/>
      <c r="R501" s="13"/>
      <c r="S501" s="13"/>
    </row>
    <row r="502" spans="1:19" ht="15" customHeight="1" x14ac:dyDescent="0.25">
      <c r="A502" s="6" t="s">
        <v>113</v>
      </c>
      <c r="B502" s="15" t="s">
        <v>175</v>
      </c>
      <c r="C502" s="11">
        <f t="shared" ref="C502:C512" si="107">ROUND(D502+E502+F502+G502+H502+I502+J502+K502+M502+O502+P502+Q502+R502+S502,2)</f>
        <v>30355826.190000001</v>
      </c>
      <c r="D502" s="11">
        <f>ROUNDUP(SUM(K502+M502)*0.0214,2)</f>
        <v>612035.69000000006</v>
      </c>
      <c r="E502" s="11">
        <f t="shared" ref="E502:E511" si="108">ROUNDUP(SUM(F502+G502+H502+I502+J502+K502+M502+O502+P502+Q502+R502+S502)*0.04,2)</f>
        <v>1143991.95</v>
      </c>
      <c r="F502" s="11"/>
      <c r="G502" s="11"/>
      <c r="H502" s="11"/>
      <c r="I502" s="11"/>
      <c r="J502" s="11"/>
      <c r="K502" s="11"/>
      <c r="L502" s="12">
        <v>6</v>
      </c>
      <c r="M502" s="11">
        <v>28599798.550000001</v>
      </c>
      <c r="N502" s="12"/>
      <c r="O502" s="11"/>
      <c r="P502" s="11"/>
      <c r="Q502" s="11"/>
      <c r="R502" s="11"/>
      <c r="S502" s="11"/>
    </row>
    <row r="503" spans="1:19" ht="15" customHeight="1" x14ac:dyDescent="0.25">
      <c r="A503" s="6" t="s">
        <v>210</v>
      </c>
      <c r="B503" s="15" t="s">
        <v>180</v>
      </c>
      <c r="C503" s="11">
        <f t="shared" si="107"/>
        <v>10118608.73</v>
      </c>
      <c r="D503" s="11">
        <f>ROUNDUP(SUM(F503+G503+H503+I503+J503+K503+M503+O503+P503+Q503+R503+S503)*0.0214,2)</f>
        <v>204011.90000000002</v>
      </c>
      <c r="E503" s="11">
        <f t="shared" si="108"/>
        <v>381330.65</v>
      </c>
      <c r="F503" s="11"/>
      <c r="G503" s="11"/>
      <c r="H503" s="11"/>
      <c r="I503" s="11"/>
      <c r="J503" s="11"/>
      <c r="K503" s="11"/>
      <c r="L503" s="12">
        <v>2</v>
      </c>
      <c r="M503" s="11">
        <v>9533266.1799999997</v>
      </c>
      <c r="N503" s="12"/>
      <c r="O503" s="11"/>
      <c r="P503" s="11"/>
      <c r="Q503" s="11"/>
      <c r="R503" s="11"/>
      <c r="S503" s="11"/>
    </row>
    <row r="504" spans="1:19" ht="15" customHeight="1" x14ac:dyDescent="0.25">
      <c r="A504" s="6" t="s">
        <v>139</v>
      </c>
      <c r="B504" s="15" t="s">
        <v>708</v>
      </c>
      <c r="C504" s="11">
        <f t="shared" si="107"/>
        <v>15177913.109999999</v>
      </c>
      <c r="D504" s="11">
        <f t="shared" ref="D504:D511" si="109">ROUNDUP(SUM(K504+M504)*0.0214,2)</f>
        <v>306017.85000000003</v>
      </c>
      <c r="E504" s="11">
        <f t="shared" si="108"/>
        <v>571995.98</v>
      </c>
      <c r="F504" s="11"/>
      <c r="G504" s="11"/>
      <c r="H504" s="11"/>
      <c r="I504" s="11"/>
      <c r="J504" s="11"/>
      <c r="K504" s="11"/>
      <c r="L504" s="12">
        <v>3</v>
      </c>
      <c r="M504" s="11">
        <v>14299899.279999999</v>
      </c>
      <c r="N504" s="12"/>
      <c r="O504" s="11"/>
      <c r="P504" s="11"/>
      <c r="Q504" s="11"/>
      <c r="R504" s="11"/>
      <c r="S504" s="11"/>
    </row>
    <row r="505" spans="1:19" ht="15" customHeight="1" x14ac:dyDescent="0.25">
      <c r="A505" s="6" t="s">
        <v>131</v>
      </c>
      <c r="B505" s="15" t="s">
        <v>176</v>
      </c>
      <c r="C505" s="11">
        <f t="shared" si="107"/>
        <v>20830685.850000001</v>
      </c>
      <c r="D505" s="11"/>
      <c r="E505" s="11">
        <f t="shared" si="108"/>
        <v>801180.23</v>
      </c>
      <c r="F505" s="11"/>
      <c r="G505" s="11"/>
      <c r="H505" s="11">
        <v>9884079.7300000004</v>
      </c>
      <c r="I505" s="11">
        <v>3902400.25</v>
      </c>
      <c r="J505" s="11">
        <v>6243025.6399999997</v>
      </c>
      <c r="K505" s="11"/>
      <c r="L505" s="12"/>
      <c r="M505" s="11"/>
      <c r="N505" s="12"/>
      <c r="O505" s="11"/>
      <c r="P505" s="11"/>
      <c r="Q505" s="11"/>
      <c r="R505" s="11"/>
      <c r="S505" s="11"/>
    </row>
    <row r="506" spans="1:19" ht="15" customHeight="1" x14ac:dyDescent="0.25">
      <c r="A506" s="6" t="s">
        <v>157</v>
      </c>
      <c r="B506" s="15" t="s">
        <v>177</v>
      </c>
      <c r="C506" s="11">
        <f t="shared" si="107"/>
        <v>42253450.259999998</v>
      </c>
      <c r="D506" s="11"/>
      <c r="E506" s="11">
        <f t="shared" si="108"/>
        <v>1625132.71</v>
      </c>
      <c r="F506" s="11">
        <v>5605570.3399999999</v>
      </c>
      <c r="G506" s="11">
        <v>14695142.9</v>
      </c>
      <c r="H506" s="11">
        <v>10031184.27</v>
      </c>
      <c r="I506" s="11">
        <v>3960479.58</v>
      </c>
      <c r="J506" s="11">
        <v>6335940.46</v>
      </c>
      <c r="K506" s="11"/>
      <c r="L506" s="12"/>
      <c r="M506" s="11"/>
      <c r="N506" s="12"/>
      <c r="O506" s="11"/>
      <c r="P506" s="11"/>
      <c r="Q506" s="11"/>
      <c r="R506" s="11"/>
      <c r="S506" s="11"/>
    </row>
    <row r="507" spans="1:19" ht="15" customHeight="1" x14ac:dyDescent="0.25">
      <c r="A507" s="6" t="s">
        <v>143</v>
      </c>
      <c r="B507" s="15" t="s">
        <v>710</v>
      </c>
      <c r="C507" s="11">
        <f t="shared" si="107"/>
        <v>10118608.73</v>
      </c>
      <c r="D507" s="11">
        <f t="shared" si="109"/>
        <v>204011.90000000002</v>
      </c>
      <c r="E507" s="11">
        <f t="shared" si="108"/>
        <v>381330.65</v>
      </c>
      <c r="F507" s="11"/>
      <c r="G507" s="11"/>
      <c r="H507" s="11"/>
      <c r="I507" s="11"/>
      <c r="J507" s="11"/>
      <c r="K507" s="11"/>
      <c r="L507" s="12">
        <v>2</v>
      </c>
      <c r="M507" s="11">
        <v>9533266.1799999997</v>
      </c>
      <c r="N507" s="12"/>
      <c r="O507" s="11"/>
      <c r="P507" s="11"/>
      <c r="Q507" s="11"/>
      <c r="R507" s="11"/>
      <c r="S507" s="11"/>
    </row>
    <row r="508" spans="1:19" ht="15" customHeight="1" x14ac:dyDescent="0.25">
      <c r="A508" s="6" t="s">
        <v>215</v>
      </c>
      <c r="B508" s="15" t="s">
        <v>709</v>
      </c>
      <c r="C508" s="11">
        <f t="shared" si="107"/>
        <v>10118608.73</v>
      </c>
      <c r="D508" s="11">
        <f t="shared" si="109"/>
        <v>204011.90000000002</v>
      </c>
      <c r="E508" s="11">
        <f t="shared" si="108"/>
        <v>381330.65</v>
      </c>
      <c r="F508" s="11"/>
      <c r="G508" s="11"/>
      <c r="H508" s="11"/>
      <c r="I508" s="11"/>
      <c r="J508" s="11"/>
      <c r="K508" s="11"/>
      <c r="L508" s="12">
        <v>2</v>
      </c>
      <c r="M508" s="11">
        <v>9533266.1799999997</v>
      </c>
      <c r="N508" s="12"/>
      <c r="O508" s="11"/>
      <c r="P508" s="11"/>
      <c r="Q508" s="11"/>
      <c r="R508" s="11"/>
      <c r="S508" s="11"/>
    </row>
    <row r="509" spans="1:19" ht="15" customHeight="1" x14ac:dyDescent="0.25">
      <c r="A509" s="6" t="s">
        <v>277</v>
      </c>
      <c r="B509" s="15" t="s">
        <v>178</v>
      </c>
      <c r="C509" s="11">
        <f t="shared" si="107"/>
        <v>23903520.629999999</v>
      </c>
      <c r="D509" s="11"/>
      <c r="E509" s="11">
        <f t="shared" si="108"/>
        <v>919366.18</v>
      </c>
      <c r="F509" s="11">
        <v>6784582.8399999999</v>
      </c>
      <c r="G509" s="11"/>
      <c r="H509" s="11">
        <v>11386207.91</v>
      </c>
      <c r="I509" s="11">
        <v>4813363.7</v>
      </c>
      <c r="J509" s="11"/>
      <c r="K509" s="11"/>
      <c r="L509" s="12"/>
      <c r="M509" s="11"/>
      <c r="N509" s="12"/>
      <c r="O509" s="11"/>
      <c r="P509" s="11"/>
      <c r="Q509" s="11"/>
      <c r="R509" s="11"/>
      <c r="S509" s="11"/>
    </row>
    <row r="510" spans="1:19" ht="15" customHeight="1" x14ac:dyDescent="0.25">
      <c r="A510" s="6" t="s">
        <v>279</v>
      </c>
      <c r="B510" s="15" t="s">
        <v>722</v>
      </c>
      <c r="C510" s="11">
        <f t="shared" si="107"/>
        <v>10118608.73</v>
      </c>
      <c r="D510" s="11">
        <f t="shared" si="109"/>
        <v>204011.90000000002</v>
      </c>
      <c r="E510" s="11">
        <f t="shared" si="108"/>
        <v>381330.65</v>
      </c>
      <c r="F510" s="11"/>
      <c r="G510" s="11"/>
      <c r="H510" s="11"/>
      <c r="I510" s="11"/>
      <c r="J510" s="11"/>
      <c r="K510" s="11"/>
      <c r="L510" s="12">
        <v>2</v>
      </c>
      <c r="M510" s="11">
        <v>9533266.1799999997</v>
      </c>
      <c r="N510" s="12"/>
      <c r="O510" s="11"/>
      <c r="P510" s="11"/>
      <c r="Q510" s="11"/>
      <c r="R510" s="11"/>
      <c r="S510" s="11"/>
    </row>
    <row r="511" spans="1:19" ht="15" customHeight="1" x14ac:dyDescent="0.25">
      <c r="A511" s="6" t="s">
        <v>281</v>
      </c>
      <c r="B511" s="15" t="s">
        <v>712</v>
      </c>
      <c r="C511" s="11">
        <f t="shared" si="107"/>
        <v>15177913.109999999</v>
      </c>
      <c r="D511" s="11">
        <f t="shared" si="109"/>
        <v>306017.85000000003</v>
      </c>
      <c r="E511" s="11">
        <f t="shared" si="108"/>
        <v>571995.98</v>
      </c>
      <c r="F511" s="11"/>
      <c r="G511" s="11"/>
      <c r="H511" s="11"/>
      <c r="I511" s="11"/>
      <c r="J511" s="11"/>
      <c r="K511" s="11"/>
      <c r="L511" s="12">
        <v>3</v>
      </c>
      <c r="M511" s="11">
        <v>14299899.279999999</v>
      </c>
      <c r="N511" s="12"/>
      <c r="O511" s="11"/>
      <c r="P511" s="11"/>
      <c r="Q511" s="11"/>
      <c r="R511" s="11"/>
      <c r="S511" s="11"/>
    </row>
    <row r="512" spans="1:19" ht="15" customHeight="1" x14ac:dyDescent="0.25">
      <c r="A512" s="6"/>
      <c r="B512" s="15" t="s">
        <v>575</v>
      </c>
      <c r="C512" s="11">
        <f t="shared" si="107"/>
        <v>188173744.06999999</v>
      </c>
      <c r="D512" s="11">
        <f t="shared" ref="D512" si="110">SUM(D502:D511)</f>
        <v>2040118.9900000002</v>
      </c>
      <c r="E512" s="11">
        <f t="shared" ref="E512:S512" si="111">SUM(E502:E511)</f>
        <v>7158985.6300000008</v>
      </c>
      <c r="F512" s="11">
        <f t="shared" si="111"/>
        <v>12390153.18</v>
      </c>
      <c r="G512" s="11">
        <f t="shared" si="111"/>
        <v>14695142.9</v>
      </c>
      <c r="H512" s="11">
        <f t="shared" si="111"/>
        <v>31301471.91</v>
      </c>
      <c r="I512" s="11">
        <f t="shared" si="111"/>
        <v>12676243.530000001</v>
      </c>
      <c r="J512" s="11">
        <f t="shared" si="111"/>
        <v>12578966.1</v>
      </c>
      <c r="K512" s="11">
        <f t="shared" si="111"/>
        <v>0</v>
      </c>
      <c r="L512" s="12">
        <f t="shared" si="111"/>
        <v>20</v>
      </c>
      <c r="M512" s="11">
        <f t="shared" si="111"/>
        <v>95332661.830000013</v>
      </c>
      <c r="N512" s="11" t="s">
        <v>65</v>
      </c>
      <c r="O512" s="11">
        <f t="shared" si="111"/>
        <v>0</v>
      </c>
      <c r="P512" s="11">
        <f t="shared" si="111"/>
        <v>0</v>
      </c>
      <c r="Q512" s="11">
        <f t="shared" si="111"/>
        <v>0</v>
      </c>
      <c r="R512" s="11">
        <f t="shared" si="111"/>
        <v>0</v>
      </c>
      <c r="S512" s="11">
        <f t="shared" si="111"/>
        <v>0</v>
      </c>
    </row>
    <row r="513" spans="1:19" ht="15" customHeight="1" x14ac:dyDescent="0.25">
      <c r="A513" s="6"/>
      <c r="B513" s="6" t="s">
        <v>23</v>
      </c>
      <c r="C513" s="11"/>
      <c r="D513" s="13"/>
      <c r="E513" s="13"/>
      <c r="F513" s="13"/>
      <c r="G513" s="13"/>
      <c r="H513" s="13"/>
      <c r="I513" s="13"/>
      <c r="J513" s="13"/>
      <c r="K513" s="13"/>
      <c r="L513" s="14"/>
      <c r="M513" s="13"/>
      <c r="N513" s="13"/>
      <c r="O513" s="13"/>
      <c r="P513" s="13"/>
      <c r="Q513" s="13"/>
      <c r="R513" s="13"/>
      <c r="S513" s="13"/>
    </row>
    <row r="514" spans="1:19" ht="15" customHeight="1" x14ac:dyDescent="0.25">
      <c r="A514" s="6" t="s">
        <v>282</v>
      </c>
      <c r="B514" s="15" t="s">
        <v>338</v>
      </c>
      <c r="C514" s="11">
        <f t="shared" ref="C514:C525" si="112">ROUND(D514+E514+F514+G514+H514+I514+J514+K514+M514+O514+P514+Q514+R514+S514,2)</f>
        <v>3047575.16</v>
      </c>
      <c r="D514" s="11"/>
      <c r="E514" s="11">
        <f t="shared" ref="E514:E524" si="113">ROUNDUP(SUM(F514+G514+H514+I514+J514+K514+M514+O514+P514+Q514+R514+S514)*0.04,2)</f>
        <v>117214.43</v>
      </c>
      <c r="F514" s="11"/>
      <c r="G514" s="11"/>
      <c r="H514" s="11"/>
      <c r="I514" s="11"/>
      <c r="J514" s="11"/>
      <c r="K514" s="11"/>
      <c r="L514" s="12"/>
      <c r="M514" s="11"/>
      <c r="N514" s="12"/>
      <c r="O514" s="11"/>
      <c r="P514" s="11"/>
      <c r="Q514" s="11">
        <v>2930360.73</v>
      </c>
      <c r="R514" s="11"/>
      <c r="S514" s="11"/>
    </row>
    <row r="515" spans="1:19" ht="15" customHeight="1" x14ac:dyDescent="0.25">
      <c r="A515" s="6" t="s">
        <v>284</v>
      </c>
      <c r="B515" s="15" t="s">
        <v>343</v>
      </c>
      <c r="C515" s="11">
        <f t="shared" si="112"/>
        <v>25088828.289999999</v>
      </c>
      <c r="D515" s="11"/>
      <c r="E515" s="11">
        <f t="shared" si="113"/>
        <v>964954.94000000006</v>
      </c>
      <c r="F515" s="11">
        <v>6937046.3399999999</v>
      </c>
      <c r="G515" s="11">
        <v>17186827.010000002</v>
      </c>
      <c r="H515" s="11"/>
      <c r="I515" s="11"/>
      <c r="J515" s="11"/>
      <c r="K515" s="11"/>
      <c r="L515" s="12"/>
      <c r="M515" s="11"/>
      <c r="N515" s="12"/>
      <c r="O515" s="11"/>
      <c r="P515" s="11"/>
      <c r="Q515" s="11"/>
      <c r="R515" s="11"/>
      <c r="S515" s="11"/>
    </row>
    <row r="516" spans="1:19" ht="15" customHeight="1" x14ac:dyDescent="0.25">
      <c r="A516" s="6" t="s">
        <v>128</v>
      </c>
      <c r="B516" s="15" t="s">
        <v>340</v>
      </c>
      <c r="C516" s="11">
        <f t="shared" si="112"/>
        <v>33157233.870000001</v>
      </c>
      <c r="D516" s="11"/>
      <c r="E516" s="11">
        <f t="shared" si="113"/>
        <v>1275278.23</v>
      </c>
      <c r="F516" s="11">
        <v>9167955.7599999998</v>
      </c>
      <c r="G516" s="11">
        <v>22713999.879999999</v>
      </c>
      <c r="H516" s="11"/>
      <c r="I516" s="11"/>
      <c r="J516" s="11"/>
      <c r="K516" s="11"/>
      <c r="L516" s="12"/>
      <c r="M516" s="11"/>
      <c r="N516" s="12"/>
      <c r="O516" s="11"/>
      <c r="P516" s="11"/>
      <c r="Q516" s="11"/>
      <c r="R516" s="11"/>
      <c r="S516" s="11"/>
    </row>
    <row r="517" spans="1:19" ht="15" customHeight="1" x14ac:dyDescent="0.25">
      <c r="A517" s="6" t="s">
        <v>287</v>
      </c>
      <c r="B517" s="15" t="s">
        <v>344</v>
      </c>
      <c r="C517" s="11">
        <f t="shared" si="112"/>
        <v>11592042.35</v>
      </c>
      <c r="D517" s="11"/>
      <c r="E517" s="11">
        <f t="shared" si="113"/>
        <v>445847.79000000004</v>
      </c>
      <c r="F517" s="11">
        <v>11146194.560000001</v>
      </c>
      <c r="G517" s="11"/>
      <c r="H517" s="11"/>
      <c r="I517" s="11"/>
      <c r="J517" s="11"/>
      <c r="K517" s="11"/>
      <c r="L517" s="12"/>
      <c r="M517" s="11"/>
      <c r="N517" s="12"/>
      <c r="O517" s="11"/>
      <c r="P517" s="11"/>
      <c r="Q517" s="11"/>
      <c r="R517" s="11"/>
      <c r="S517" s="11"/>
    </row>
    <row r="518" spans="1:19" ht="15" customHeight="1" x14ac:dyDescent="0.25">
      <c r="A518" s="6" t="s">
        <v>289</v>
      </c>
      <c r="B518" s="15" t="s">
        <v>1477</v>
      </c>
      <c r="C518" s="11">
        <f t="shared" si="112"/>
        <v>5343770.04</v>
      </c>
      <c r="D518" s="11"/>
      <c r="E518" s="11">
        <f t="shared" si="113"/>
        <v>205529.62</v>
      </c>
      <c r="F518" s="11">
        <v>5138240.42</v>
      </c>
      <c r="G518" s="11"/>
      <c r="H518" s="11"/>
      <c r="I518" s="11"/>
      <c r="J518" s="11"/>
      <c r="K518" s="11"/>
      <c r="L518" s="12"/>
      <c r="M518" s="11"/>
      <c r="N518" s="12"/>
      <c r="O518" s="11"/>
      <c r="P518" s="11"/>
      <c r="Q518" s="11"/>
      <c r="R518" s="11"/>
      <c r="S518" s="11"/>
    </row>
    <row r="519" spans="1:19" ht="15" customHeight="1" x14ac:dyDescent="0.25">
      <c r="A519" s="6" t="s">
        <v>291</v>
      </c>
      <c r="B519" s="15" t="s">
        <v>341</v>
      </c>
      <c r="C519" s="11">
        <f t="shared" si="112"/>
        <v>1885696.44</v>
      </c>
      <c r="D519" s="11"/>
      <c r="E519" s="11">
        <f t="shared" si="113"/>
        <v>72526.789999999994</v>
      </c>
      <c r="F519" s="11">
        <v>1813169.65</v>
      </c>
      <c r="G519" s="11"/>
      <c r="H519" s="11"/>
      <c r="I519" s="11"/>
      <c r="J519" s="11"/>
      <c r="K519" s="11"/>
      <c r="L519" s="12"/>
      <c r="M519" s="11"/>
      <c r="N519" s="12"/>
      <c r="O519" s="11"/>
      <c r="P519" s="11"/>
      <c r="Q519" s="11"/>
      <c r="R519" s="11"/>
      <c r="S519" s="11"/>
    </row>
    <row r="520" spans="1:19" ht="15" customHeight="1" x14ac:dyDescent="0.25">
      <c r="A520" s="6" t="s">
        <v>293</v>
      </c>
      <c r="B520" s="15" t="s">
        <v>1478</v>
      </c>
      <c r="C520" s="11">
        <f t="shared" si="112"/>
        <v>1694352.02</v>
      </c>
      <c r="D520" s="11"/>
      <c r="E520" s="11">
        <f t="shared" si="113"/>
        <v>65167.39</v>
      </c>
      <c r="F520" s="11">
        <v>1629184.63</v>
      </c>
      <c r="G520" s="11"/>
      <c r="H520" s="11"/>
      <c r="I520" s="11"/>
      <c r="J520" s="11"/>
      <c r="K520" s="11"/>
      <c r="L520" s="12"/>
      <c r="M520" s="11"/>
      <c r="N520" s="12"/>
      <c r="O520" s="11"/>
      <c r="P520" s="11"/>
      <c r="Q520" s="11"/>
      <c r="R520" s="11"/>
      <c r="S520" s="11"/>
    </row>
    <row r="521" spans="1:19" ht="15" customHeight="1" x14ac:dyDescent="0.25">
      <c r="A521" s="6" t="s">
        <v>294</v>
      </c>
      <c r="B521" s="15" t="s">
        <v>342</v>
      </c>
      <c r="C521" s="11">
        <f t="shared" si="112"/>
        <v>1850626.27</v>
      </c>
      <c r="D521" s="11"/>
      <c r="E521" s="11">
        <f t="shared" si="113"/>
        <v>71177.939999999988</v>
      </c>
      <c r="F521" s="11">
        <v>1779448.33</v>
      </c>
      <c r="G521" s="11"/>
      <c r="H521" s="11"/>
      <c r="I521" s="11"/>
      <c r="J521" s="11"/>
      <c r="K521" s="11"/>
      <c r="L521" s="12"/>
      <c r="M521" s="11"/>
      <c r="N521" s="12"/>
      <c r="O521" s="11"/>
      <c r="P521" s="11"/>
      <c r="Q521" s="11"/>
      <c r="R521" s="11"/>
      <c r="S521" s="11"/>
    </row>
    <row r="522" spans="1:19" ht="15" customHeight="1" x14ac:dyDescent="0.25">
      <c r="A522" s="6" t="s">
        <v>318</v>
      </c>
      <c r="B522" s="15" t="s">
        <v>1479</v>
      </c>
      <c r="C522" s="11">
        <f t="shared" si="112"/>
        <v>1750431.01</v>
      </c>
      <c r="D522" s="11"/>
      <c r="E522" s="11">
        <f t="shared" si="113"/>
        <v>67324.26999999999</v>
      </c>
      <c r="F522" s="11">
        <v>1683106.74</v>
      </c>
      <c r="G522" s="11"/>
      <c r="H522" s="11"/>
      <c r="I522" s="11"/>
      <c r="J522" s="11"/>
      <c r="K522" s="11"/>
      <c r="L522" s="12"/>
      <c r="M522" s="11"/>
      <c r="N522" s="12"/>
      <c r="O522" s="11"/>
      <c r="P522" s="11"/>
      <c r="Q522" s="11"/>
      <c r="R522" s="11"/>
      <c r="S522" s="11"/>
    </row>
    <row r="523" spans="1:19" ht="15" customHeight="1" x14ac:dyDescent="0.25">
      <c r="A523" s="6" t="s">
        <v>324</v>
      </c>
      <c r="B523" s="15" t="s">
        <v>1320</v>
      </c>
      <c r="C523" s="11">
        <f t="shared" si="112"/>
        <v>8811251.0199999996</v>
      </c>
      <c r="D523" s="11"/>
      <c r="E523" s="11">
        <f t="shared" si="113"/>
        <v>338894.27</v>
      </c>
      <c r="F523" s="11">
        <v>1795567.86</v>
      </c>
      <c r="G523" s="11"/>
      <c r="H523" s="11">
        <v>3101914.66</v>
      </c>
      <c r="I523" s="11">
        <v>1645870.99</v>
      </c>
      <c r="J523" s="11">
        <v>1929003.24</v>
      </c>
      <c r="K523" s="11"/>
      <c r="L523" s="12"/>
      <c r="M523" s="11"/>
      <c r="N523" s="12"/>
      <c r="O523" s="11"/>
      <c r="P523" s="11"/>
      <c r="Q523" s="11"/>
      <c r="R523" s="11"/>
      <c r="S523" s="11"/>
    </row>
    <row r="524" spans="1:19" ht="15" customHeight="1" x14ac:dyDescent="0.25">
      <c r="A524" s="6" t="s">
        <v>326</v>
      </c>
      <c r="B524" s="15" t="s">
        <v>1321</v>
      </c>
      <c r="C524" s="11">
        <f t="shared" si="112"/>
        <v>2740786.24</v>
      </c>
      <c r="D524" s="11"/>
      <c r="E524" s="11">
        <f t="shared" si="113"/>
        <v>105414.86</v>
      </c>
      <c r="F524" s="11">
        <v>1270478.67</v>
      </c>
      <c r="G524" s="11"/>
      <c r="H524" s="11"/>
      <c r="I524" s="11"/>
      <c r="J524" s="11">
        <v>1364892.71</v>
      </c>
      <c r="K524" s="11"/>
      <c r="L524" s="12"/>
      <c r="M524" s="11"/>
      <c r="N524" s="12"/>
      <c r="O524" s="11"/>
      <c r="P524" s="11"/>
      <c r="Q524" s="11"/>
      <c r="R524" s="11"/>
      <c r="S524" s="11"/>
    </row>
    <row r="525" spans="1:19" ht="15" customHeight="1" x14ac:dyDescent="0.25">
      <c r="A525" s="6"/>
      <c r="B525" s="15" t="s">
        <v>576</v>
      </c>
      <c r="C525" s="11">
        <f t="shared" si="112"/>
        <v>96962592.709999993</v>
      </c>
      <c r="D525" s="11">
        <f t="shared" ref="D525" si="114">SUM(D514:D524)</f>
        <v>0</v>
      </c>
      <c r="E525" s="11">
        <f t="shared" ref="E525:S525" si="115">SUM(E514:E524)</f>
        <v>3729330.5300000003</v>
      </c>
      <c r="F525" s="11">
        <f t="shared" si="115"/>
        <v>42360392.960000001</v>
      </c>
      <c r="G525" s="11">
        <f t="shared" si="115"/>
        <v>39900826.890000001</v>
      </c>
      <c r="H525" s="11">
        <f t="shared" si="115"/>
        <v>3101914.66</v>
      </c>
      <c r="I525" s="11">
        <f t="shared" si="115"/>
        <v>1645870.99</v>
      </c>
      <c r="J525" s="11">
        <f t="shared" si="115"/>
        <v>3293895.95</v>
      </c>
      <c r="K525" s="11">
        <f t="shared" si="115"/>
        <v>0</v>
      </c>
      <c r="L525" s="12">
        <f t="shared" si="115"/>
        <v>0</v>
      </c>
      <c r="M525" s="11">
        <f t="shared" si="115"/>
        <v>0</v>
      </c>
      <c r="N525" s="11" t="s">
        <v>65</v>
      </c>
      <c r="O525" s="11">
        <f t="shared" si="115"/>
        <v>0</v>
      </c>
      <c r="P525" s="11">
        <f t="shared" si="115"/>
        <v>0</v>
      </c>
      <c r="Q525" s="11">
        <f t="shared" si="115"/>
        <v>2930360.73</v>
      </c>
      <c r="R525" s="11">
        <f t="shared" si="115"/>
        <v>0</v>
      </c>
      <c r="S525" s="11">
        <f t="shared" si="115"/>
        <v>0</v>
      </c>
    </row>
    <row r="526" spans="1:19" ht="15" customHeight="1" x14ac:dyDescent="0.25">
      <c r="A526" s="6"/>
      <c r="B526" s="6" t="s">
        <v>24</v>
      </c>
      <c r="C526" s="11"/>
      <c r="D526" s="13"/>
      <c r="E526" s="13"/>
      <c r="F526" s="13"/>
      <c r="G526" s="13"/>
      <c r="H526" s="13"/>
      <c r="I526" s="13"/>
      <c r="J526" s="13"/>
      <c r="K526" s="13"/>
      <c r="L526" s="14"/>
      <c r="M526" s="13"/>
      <c r="N526" s="13"/>
      <c r="O526" s="13"/>
      <c r="P526" s="13"/>
      <c r="Q526" s="13"/>
      <c r="R526" s="13"/>
      <c r="S526" s="13"/>
    </row>
    <row r="527" spans="1:19" x14ac:dyDescent="0.25">
      <c r="A527" s="6" t="s">
        <v>328</v>
      </c>
      <c r="B527" s="15" t="s">
        <v>397</v>
      </c>
      <c r="C527" s="11">
        <f t="shared" ref="C527:C555" si="116">ROUND(D527+E527+F527+G527+H527+I527+J527+K527+M527+O527+P527+Q527+R527+S527,2)</f>
        <v>53747147.770000003</v>
      </c>
      <c r="D527" s="11"/>
      <c r="E527" s="11">
        <f t="shared" ref="E527:E554" si="117">ROUNDUP(SUM(F527+G527+H527+I527+J527+K527+M527+O527+P527+Q527+R527+S527)*0.04,2)</f>
        <v>2067198</v>
      </c>
      <c r="F527" s="11"/>
      <c r="G527" s="11">
        <v>26124748.719999999</v>
      </c>
      <c r="H527" s="11">
        <v>11872481.539999999</v>
      </c>
      <c r="I527" s="11">
        <v>6299519.8200000003</v>
      </c>
      <c r="J527" s="11">
        <v>7383199.6900000004</v>
      </c>
      <c r="K527" s="11"/>
      <c r="L527" s="12"/>
      <c r="M527" s="11"/>
      <c r="N527" s="12"/>
      <c r="O527" s="11"/>
      <c r="P527" s="11"/>
      <c r="Q527" s="11"/>
      <c r="R527" s="11"/>
      <c r="S527" s="11"/>
    </row>
    <row r="528" spans="1:19" ht="15" customHeight="1" x14ac:dyDescent="0.25">
      <c r="A528" s="6" t="s">
        <v>391</v>
      </c>
      <c r="B528" s="15" t="s">
        <v>399</v>
      </c>
      <c r="C528" s="11">
        <f t="shared" si="116"/>
        <v>33803986.990000002</v>
      </c>
      <c r="D528" s="11"/>
      <c r="E528" s="11">
        <f>ROUNDUP(SUM(F528+G528+H528+I528+J528+K528+M528+O528+P528+Q528+R528+S528)*0.04,2)</f>
        <v>1300153.3500000001</v>
      </c>
      <c r="F528" s="11"/>
      <c r="G528" s="11"/>
      <c r="H528" s="11">
        <v>11207708.359999999</v>
      </c>
      <c r="I528" s="11">
        <v>4424991</v>
      </c>
      <c r="J528" s="11"/>
      <c r="K528" s="11"/>
      <c r="L528" s="12"/>
      <c r="M528" s="11"/>
      <c r="N528" s="12" t="s">
        <v>135</v>
      </c>
      <c r="O528" s="11">
        <v>16871134.280000001</v>
      </c>
      <c r="P528" s="11"/>
      <c r="Q528" s="11"/>
      <c r="R528" s="11"/>
      <c r="S528" s="11"/>
    </row>
    <row r="529" spans="1:19" ht="15" customHeight="1" x14ac:dyDescent="0.25">
      <c r="A529" s="6" t="s">
        <v>133</v>
      </c>
      <c r="B529" s="15" t="s">
        <v>350</v>
      </c>
      <c r="C529" s="11">
        <f t="shared" si="116"/>
        <v>13878726.460000001</v>
      </c>
      <c r="D529" s="11"/>
      <c r="E529" s="11">
        <f>ROUNDUP(SUM(F529+G529+H529+I529+J529+K529+M529+O529+P529+Q529+R529+S529)*0.04,2)</f>
        <v>533797.18000000005</v>
      </c>
      <c r="F529" s="11"/>
      <c r="G529" s="11"/>
      <c r="H529" s="11"/>
      <c r="I529" s="11"/>
      <c r="J529" s="11"/>
      <c r="K529" s="11"/>
      <c r="L529" s="12"/>
      <c r="M529" s="11"/>
      <c r="N529" s="12" t="s">
        <v>135</v>
      </c>
      <c r="O529" s="11">
        <v>13344929.279999999</v>
      </c>
      <c r="P529" s="11"/>
      <c r="Q529" s="11"/>
      <c r="R529" s="11"/>
      <c r="S529" s="11"/>
    </row>
    <row r="530" spans="1:19" ht="15" customHeight="1" x14ac:dyDescent="0.25">
      <c r="A530" s="6" t="s">
        <v>145</v>
      </c>
      <c r="B530" s="15" t="s">
        <v>400</v>
      </c>
      <c r="C530" s="11">
        <f t="shared" si="116"/>
        <v>27918292.800000001</v>
      </c>
      <c r="D530" s="11"/>
      <c r="E530" s="11">
        <f t="shared" si="117"/>
        <v>1073780.5</v>
      </c>
      <c r="F530" s="11"/>
      <c r="G530" s="11">
        <v>11263649.359999999</v>
      </c>
      <c r="H530" s="11">
        <v>7688781.46</v>
      </c>
      <c r="I530" s="11">
        <v>3035659.72</v>
      </c>
      <c r="J530" s="11">
        <v>4856421.76</v>
      </c>
      <c r="K530" s="11"/>
      <c r="L530" s="12"/>
      <c r="M530" s="11"/>
      <c r="N530" s="12"/>
      <c r="O530" s="11"/>
      <c r="P530" s="11"/>
      <c r="Q530" s="11"/>
      <c r="R530" s="11"/>
      <c r="S530" s="11"/>
    </row>
    <row r="531" spans="1:19" ht="15" customHeight="1" x14ac:dyDescent="0.25">
      <c r="A531" s="6" t="s">
        <v>147</v>
      </c>
      <c r="B531" s="15" t="s">
        <v>401</v>
      </c>
      <c r="C531" s="11">
        <f t="shared" si="116"/>
        <v>11575295.460000001</v>
      </c>
      <c r="D531" s="11"/>
      <c r="E531" s="11">
        <f t="shared" si="117"/>
        <v>445203.68</v>
      </c>
      <c r="F531" s="11"/>
      <c r="G531" s="11"/>
      <c r="H531" s="11">
        <v>5492432.8499999996</v>
      </c>
      <c r="I531" s="11">
        <v>2168504.4900000002</v>
      </c>
      <c r="J531" s="11">
        <v>3469154.44</v>
      </c>
      <c r="K531" s="11"/>
      <c r="L531" s="12"/>
      <c r="M531" s="11"/>
      <c r="N531" s="12"/>
      <c r="O531" s="11"/>
      <c r="P531" s="11"/>
      <c r="Q531" s="11"/>
      <c r="R531" s="11"/>
      <c r="S531" s="11"/>
    </row>
    <row r="532" spans="1:19" ht="15" customHeight="1" x14ac:dyDescent="0.25">
      <c r="A532" s="6" t="s">
        <v>471</v>
      </c>
      <c r="B532" s="15" t="s">
        <v>402</v>
      </c>
      <c r="C532" s="11">
        <f t="shared" si="116"/>
        <v>59688013.149999999</v>
      </c>
      <c r="D532" s="11"/>
      <c r="E532" s="11">
        <f t="shared" si="117"/>
        <v>2295692.8199999998</v>
      </c>
      <c r="F532" s="11">
        <v>7918533.3799999999</v>
      </c>
      <c r="G532" s="11">
        <v>20758633.370000001</v>
      </c>
      <c r="H532" s="11">
        <v>14170238.289999999</v>
      </c>
      <c r="I532" s="11">
        <v>5594647.4400000004</v>
      </c>
      <c r="J532" s="11">
        <v>8950267.8499999996</v>
      </c>
      <c r="K532" s="11"/>
      <c r="L532" s="12"/>
      <c r="M532" s="11"/>
      <c r="N532" s="12"/>
      <c r="O532" s="11"/>
      <c r="P532" s="11"/>
      <c r="Q532" s="11"/>
      <c r="R532" s="11"/>
      <c r="S532" s="11"/>
    </row>
    <row r="533" spans="1:19" ht="15" customHeight="1" x14ac:dyDescent="0.25">
      <c r="A533" s="6" t="s">
        <v>472</v>
      </c>
      <c r="B533" s="15" t="s">
        <v>403</v>
      </c>
      <c r="C533" s="11">
        <f t="shared" si="116"/>
        <v>41042003.450000003</v>
      </c>
      <c r="D533" s="11"/>
      <c r="E533" s="11">
        <f t="shared" si="117"/>
        <v>1578538.6</v>
      </c>
      <c r="F533" s="11"/>
      <c r="G533" s="11">
        <v>16558417.07</v>
      </c>
      <c r="H533" s="11">
        <v>11303090.689999999</v>
      </c>
      <c r="I533" s="11">
        <v>4462649.54</v>
      </c>
      <c r="J533" s="11">
        <v>7139307.5499999998</v>
      </c>
      <c r="K533" s="11"/>
      <c r="L533" s="12"/>
      <c r="M533" s="11"/>
      <c r="N533" s="12"/>
      <c r="O533" s="11"/>
      <c r="P533" s="11"/>
      <c r="Q533" s="11"/>
      <c r="R533" s="11"/>
      <c r="S533" s="11"/>
    </row>
    <row r="534" spans="1:19" ht="15" customHeight="1" x14ac:dyDescent="0.25">
      <c r="A534" s="6" t="s">
        <v>354</v>
      </c>
      <c r="B534" s="15" t="s">
        <v>404</v>
      </c>
      <c r="C534" s="11">
        <f t="shared" si="116"/>
        <v>47060645.200000003</v>
      </c>
      <c r="D534" s="11"/>
      <c r="E534" s="11">
        <f t="shared" si="117"/>
        <v>1810024.82</v>
      </c>
      <c r="F534" s="11"/>
      <c r="G534" s="11">
        <v>18986641.129999999</v>
      </c>
      <c r="H534" s="11">
        <v>12960642.66</v>
      </c>
      <c r="I534" s="11">
        <v>5117078.82</v>
      </c>
      <c r="J534" s="11">
        <v>8186257.7699999996</v>
      </c>
      <c r="K534" s="11"/>
      <c r="L534" s="12"/>
      <c r="M534" s="11"/>
      <c r="N534" s="12"/>
      <c r="O534" s="11"/>
      <c r="P534" s="11"/>
      <c r="Q534" s="11"/>
      <c r="R534" s="11"/>
      <c r="S534" s="11"/>
    </row>
    <row r="535" spans="1:19" ht="15" customHeight="1" x14ac:dyDescent="0.25">
      <c r="A535" s="6" t="s">
        <v>312</v>
      </c>
      <c r="B535" s="15" t="s">
        <v>405</v>
      </c>
      <c r="C535" s="11">
        <f t="shared" si="116"/>
        <v>26926696.050000001</v>
      </c>
      <c r="D535" s="11"/>
      <c r="E535" s="11">
        <f t="shared" si="117"/>
        <v>1035642.16</v>
      </c>
      <c r="F535" s="11"/>
      <c r="G535" s="11">
        <v>10863589.15</v>
      </c>
      <c r="H535" s="11">
        <v>7415692.75</v>
      </c>
      <c r="I535" s="11">
        <v>2927839.72</v>
      </c>
      <c r="J535" s="11">
        <v>4683932.2699999996</v>
      </c>
      <c r="K535" s="11"/>
      <c r="L535" s="12"/>
      <c r="M535" s="11"/>
      <c r="N535" s="12"/>
      <c r="O535" s="11"/>
      <c r="P535" s="11"/>
      <c r="Q535" s="11"/>
      <c r="R535" s="11"/>
      <c r="S535" s="11"/>
    </row>
    <row r="536" spans="1:19" ht="15" customHeight="1" x14ac:dyDescent="0.25">
      <c r="A536" s="6" t="s">
        <v>314</v>
      </c>
      <c r="B536" s="15" t="s">
        <v>406</v>
      </c>
      <c r="C536" s="11">
        <f t="shared" si="116"/>
        <v>21528575.34</v>
      </c>
      <c r="D536" s="11"/>
      <c r="E536" s="11">
        <f t="shared" si="117"/>
        <v>828022.13</v>
      </c>
      <c r="F536" s="11"/>
      <c r="G536" s="11">
        <v>8685714.6199999992</v>
      </c>
      <c r="H536" s="11">
        <v>5929034.1399999997</v>
      </c>
      <c r="I536" s="11">
        <v>2340881.9900000002</v>
      </c>
      <c r="J536" s="11">
        <v>3744922.46</v>
      </c>
      <c r="K536" s="11"/>
      <c r="L536" s="12"/>
      <c r="M536" s="11"/>
      <c r="N536" s="12"/>
      <c r="O536" s="11"/>
      <c r="P536" s="11"/>
      <c r="Q536" s="11"/>
      <c r="R536" s="11"/>
      <c r="S536" s="11"/>
    </row>
    <row r="537" spans="1:19" ht="15" customHeight="1" x14ac:dyDescent="0.25">
      <c r="A537" s="6" t="s">
        <v>296</v>
      </c>
      <c r="B537" s="15" t="s">
        <v>407</v>
      </c>
      <c r="C537" s="11">
        <f t="shared" si="116"/>
        <v>27057603.300000001</v>
      </c>
      <c r="D537" s="11"/>
      <c r="E537" s="11">
        <f t="shared" si="117"/>
        <v>1040677.05</v>
      </c>
      <c r="F537" s="11"/>
      <c r="G537" s="11">
        <v>10916403.75</v>
      </c>
      <c r="H537" s="11">
        <v>7451745</v>
      </c>
      <c r="I537" s="11">
        <v>2942073.75</v>
      </c>
      <c r="J537" s="11">
        <v>4706703.75</v>
      </c>
      <c r="K537" s="11"/>
      <c r="L537" s="12"/>
      <c r="M537" s="11"/>
      <c r="N537" s="12"/>
      <c r="O537" s="11"/>
      <c r="P537" s="11"/>
      <c r="Q537" s="11"/>
      <c r="R537" s="11"/>
      <c r="S537" s="11"/>
    </row>
    <row r="538" spans="1:19" x14ac:dyDescent="0.25">
      <c r="A538" s="6" t="s">
        <v>151</v>
      </c>
      <c r="B538" s="15" t="s">
        <v>408</v>
      </c>
      <c r="C538" s="11">
        <f t="shared" si="116"/>
        <v>26732912.079999998</v>
      </c>
      <c r="D538" s="11"/>
      <c r="E538" s="11">
        <f t="shared" si="117"/>
        <v>1028188.93</v>
      </c>
      <c r="F538" s="11"/>
      <c r="G538" s="11">
        <v>10785406.91</v>
      </c>
      <c r="H538" s="11">
        <v>7362324.0599999996</v>
      </c>
      <c r="I538" s="11">
        <v>2906768.87</v>
      </c>
      <c r="J538" s="11">
        <v>4650223.3099999996</v>
      </c>
      <c r="K538" s="11"/>
      <c r="L538" s="12"/>
      <c r="M538" s="11"/>
      <c r="N538" s="12"/>
      <c r="O538" s="11"/>
      <c r="P538" s="11"/>
      <c r="Q538" s="11"/>
      <c r="R538" s="11"/>
      <c r="S538" s="11"/>
    </row>
    <row r="539" spans="1:19" ht="15" customHeight="1" x14ac:dyDescent="0.25">
      <c r="A539" s="6" t="s">
        <v>473</v>
      </c>
      <c r="B539" s="15" t="s">
        <v>409</v>
      </c>
      <c r="C539" s="11">
        <f t="shared" si="116"/>
        <v>13406140.52</v>
      </c>
      <c r="D539" s="11"/>
      <c r="E539" s="11">
        <f t="shared" si="117"/>
        <v>515620.79000000004</v>
      </c>
      <c r="F539" s="11"/>
      <c r="G539" s="11">
        <v>5408714.1799999997</v>
      </c>
      <c r="H539" s="11">
        <v>3692091.26</v>
      </c>
      <c r="I539" s="11">
        <v>1457699.47</v>
      </c>
      <c r="J539" s="11">
        <v>2332014.8199999998</v>
      </c>
      <c r="K539" s="11"/>
      <c r="L539" s="12"/>
      <c r="M539" s="11"/>
      <c r="N539" s="12"/>
      <c r="O539" s="11"/>
      <c r="P539" s="11"/>
      <c r="Q539" s="11"/>
      <c r="R539" s="11"/>
      <c r="S539" s="11"/>
    </row>
    <row r="540" spans="1:19" ht="15" customHeight="1" x14ac:dyDescent="0.25">
      <c r="A540" s="6" t="s">
        <v>474</v>
      </c>
      <c r="B540" s="15" t="s">
        <v>410</v>
      </c>
      <c r="C540" s="11">
        <f t="shared" si="116"/>
        <v>27366833.059999999</v>
      </c>
      <c r="D540" s="11"/>
      <c r="E540" s="11">
        <f t="shared" si="117"/>
        <v>1052570.51</v>
      </c>
      <c r="F540" s="11"/>
      <c r="G540" s="11">
        <v>11041162.65</v>
      </c>
      <c r="H540" s="11">
        <v>7536907.7999999998</v>
      </c>
      <c r="I540" s="11">
        <v>2975697.45</v>
      </c>
      <c r="J540" s="11">
        <v>4760494.6500000004</v>
      </c>
      <c r="K540" s="11"/>
      <c r="L540" s="12"/>
      <c r="M540" s="11"/>
      <c r="N540" s="12"/>
      <c r="O540" s="11"/>
      <c r="P540" s="11"/>
      <c r="Q540" s="11"/>
      <c r="R540" s="11"/>
      <c r="S540" s="11"/>
    </row>
    <row r="541" spans="1:19" ht="15" customHeight="1" x14ac:dyDescent="0.25">
      <c r="A541" s="6" t="s">
        <v>447</v>
      </c>
      <c r="B541" s="15" t="s">
        <v>411</v>
      </c>
      <c r="C541" s="11">
        <f t="shared" si="116"/>
        <v>57055491.789999999</v>
      </c>
      <c r="D541" s="11"/>
      <c r="E541" s="11">
        <f t="shared" si="117"/>
        <v>2194442</v>
      </c>
      <c r="F541" s="11">
        <v>4125277.17</v>
      </c>
      <c r="G541" s="11">
        <v>10814517.32</v>
      </c>
      <c r="H541" s="11">
        <v>7382195.3799999999</v>
      </c>
      <c r="I541" s="11">
        <v>2914614.4</v>
      </c>
      <c r="J541" s="11">
        <v>4662774.5199999996</v>
      </c>
      <c r="K541" s="11"/>
      <c r="L541" s="12"/>
      <c r="M541" s="11"/>
      <c r="N541" s="9" t="s">
        <v>135</v>
      </c>
      <c r="O541" s="11">
        <v>11376639</v>
      </c>
      <c r="P541" s="11"/>
      <c r="Q541" s="11">
        <v>13585032</v>
      </c>
      <c r="R541" s="11"/>
      <c r="S541" s="11"/>
    </row>
    <row r="542" spans="1:19" ht="15" customHeight="1" x14ac:dyDescent="0.25">
      <c r="A542" s="6" t="s">
        <v>418</v>
      </c>
      <c r="B542" s="15" t="s">
        <v>412</v>
      </c>
      <c r="C542" s="11">
        <f t="shared" si="116"/>
        <v>26964834.379999999</v>
      </c>
      <c r="D542" s="11"/>
      <c r="E542" s="11">
        <f t="shared" si="117"/>
        <v>1037109.02</v>
      </c>
      <c r="F542" s="11"/>
      <c r="G542" s="11">
        <v>10878976.08</v>
      </c>
      <c r="H542" s="11">
        <v>7426196.1600000001</v>
      </c>
      <c r="I542" s="11">
        <v>2931986.64</v>
      </c>
      <c r="J542" s="11">
        <v>4690566.4800000004</v>
      </c>
      <c r="K542" s="11"/>
      <c r="L542" s="12"/>
      <c r="M542" s="11"/>
      <c r="N542" s="12"/>
      <c r="O542" s="11"/>
      <c r="P542" s="11"/>
      <c r="Q542" s="11"/>
      <c r="R542" s="11"/>
      <c r="S542" s="11"/>
    </row>
    <row r="543" spans="1:19" ht="15" customHeight="1" x14ac:dyDescent="0.25">
      <c r="A543" s="6" t="s">
        <v>475</v>
      </c>
      <c r="B543" s="15" t="s">
        <v>413</v>
      </c>
      <c r="C543" s="11">
        <f t="shared" si="116"/>
        <v>15177913.1</v>
      </c>
      <c r="D543" s="11">
        <f>ROUNDUP(SUM(K543+M543)*0.0214,2)</f>
        <v>306017.85000000003</v>
      </c>
      <c r="E543" s="11">
        <f t="shared" si="117"/>
        <v>571995.98</v>
      </c>
      <c r="F543" s="11"/>
      <c r="G543" s="11"/>
      <c r="H543" s="11"/>
      <c r="I543" s="11"/>
      <c r="J543" s="11"/>
      <c r="K543" s="11"/>
      <c r="L543" s="12">
        <v>3</v>
      </c>
      <c r="M543" s="11">
        <v>14299899.27</v>
      </c>
      <c r="N543" s="12"/>
      <c r="O543" s="11"/>
      <c r="P543" s="11"/>
      <c r="Q543" s="11"/>
      <c r="R543" s="11"/>
      <c r="S543" s="11"/>
    </row>
    <row r="544" spans="1:19" ht="15" customHeight="1" x14ac:dyDescent="0.25">
      <c r="A544" s="6" t="s">
        <v>322</v>
      </c>
      <c r="B544" s="15" t="s">
        <v>414</v>
      </c>
      <c r="C544" s="11">
        <f t="shared" si="116"/>
        <v>10118608.73</v>
      </c>
      <c r="D544" s="11">
        <f>ROUNDUP(SUM(K544+M544)*0.0214,2)</f>
        <v>204011.90000000002</v>
      </c>
      <c r="E544" s="11">
        <f t="shared" si="117"/>
        <v>381330.65</v>
      </c>
      <c r="F544" s="11"/>
      <c r="G544" s="11"/>
      <c r="H544" s="11"/>
      <c r="I544" s="11"/>
      <c r="J544" s="11"/>
      <c r="K544" s="11"/>
      <c r="L544" s="12">
        <v>2</v>
      </c>
      <c r="M544" s="11">
        <v>9533266.1799999997</v>
      </c>
      <c r="N544" s="12"/>
      <c r="O544" s="11"/>
      <c r="P544" s="11"/>
      <c r="Q544" s="11"/>
      <c r="R544" s="11"/>
      <c r="S544" s="11"/>
    </row>
    <row r="545" spans="1:19" ht="15" customHeight="1" x14ac:dyDescent="0.25">
      <c r="A545" s="6" t="s">
        <v>303</v>
      </c>
      <c r="B545" s="15" t="s">
        <v>415</v>
      </c>
      <c r="C545" s="11">
        <f t="shared" si="116"/>
        <v>17848615.84</v>
      </c>
      <c r="D545" s="11">
        <f>ROUNDUP(SUM(K545+M545)*0.0214,2)</f>
        <v>204011.90000000002</v>
      </c>
      <c r="E545" s="11">
        <f t="shared" si="117"/>
        <v>678638.62</v>
      </c>
      <c r="F545" s="11"/>
      <c r="G545" s="11"/>
      <c r="H545" s="11"/>
      <c r="I545" s="11"/>
      <c r="J545" s="11">
        <v>7432699.1399999997</v>
      </c>
      <c r="K545" s="11"/>
      <c r="L545" s="12">
        <v>2</v>
      </c>
      <c r="M545" s="11">
        <v>9533266.1799999997</v>
      </c>
      <c r="N545" s="12"/>
      <c r="O545" s="11"/>
      <c r="P545" s="11"/>
      <c r="Q545" s="11"/>
      <c r="R545" s="11"/>
      <c r="S545" s="11"/>
    </row>
    <row r="546" spans="1:19" ht="15" customHeight="1" x14ac:dyDescent="0.25">
      <c r="A546" s="6" t="s">
        <v>159</v>
      </c>
      <c r="B546" s="15" t="s">
        <v>416</v>
      </c>
      <c r="C546" s="11">
        <f t="shared" si="116"/>
        <v>92019681.120000005</v>
      </c>
      <c r="D546" s="11"/>
      <c r="E546" s="11">
        <f t="shared" si="117"/>
        <v>3539218.51</v>
      </c>
      <c r="F546" s="11">
        <v>8050675.5</v>
      </c>
      <c r="G546" s="11">
        <v>21105047.25</v>
      </c>
      <c r="H546" s="11">
        <v>14406707</v>
      </c>
      <c r="I546" s="11">
        <v>5688009.25</v>
      </c>
      <c r="J546" s="11">
        <v>9099627.25</v>
      </c>
      <c r="K546" s="11"/>
      <c r="L546" s="12"/>
      <c r="M546" s="11"/>
      <c r="N546" s="12" t="s">
        <v>135</v>
      </c>
      <c r="O546" s="11">
        <v>30130396.359999999</v>
      </c>
      <c r="P546" s="11"/>
      <c r="Q546" s="11"/>
      <c r="R546" s="11"/>
      <c r="S546" s="11"/>
    </row>
    <row r="547" spans="1:19" ht="15" customHeight="1" x14ac:dyDescent="0.25">
      <c r="A547" s="6" t="s">
        <v>155</v>
      </c>
      <c r="B547" s="15" t="s">
        <v>417</v>
      </c>
      <c r="C547" s="11">
        <f t="shared" si="116"/>
        <v>31831932.969999999</v>
      </c>
      <c r="D547" s="11"/>
      <c r="E547" s="11">
        <f t="shared" si="117"/>
        <v>1224305.1200000001</v>
      </c>
      <c r="F547" s="11">
        <v>4222995.71</v>
      </c>
      <c r="G547" s="11">
        <v>11070688.92</v>
      </c>
      <c r="H547" s="11">
        <v>7557063</v>
      </c>
      <c r="I547" s="11">
        <v>2983655.06</v>
      </c>
      <c r="J547" s="11">
        <v>4773225.16</v>
      </c>
      <c r="K547" s="11"/>
      <c r="L547" s="12"/>
      <c r="M547" s="11"/>
      <c r="N547" s="12"/>
      <c r="O547" s="11"/>
      <c r="P547" s="11"/>
      <c r="Q547" s="11"/>
      <c r="R547" s="11"/>
      <c r="S547" s="11"/>
    </row>
    <row r="548" spans="1:19" ht="15" customHeight="1" x14ac:dyDescent="0.25">
      <c r="A548" s="6" t="s">
        <v>425</v>
      </c>
      <c r="B548" s="15" t="s">
        <v>419</v>
      </c>
      <c r="C548" s="11">
        <f t="shared" si="116"/>
        <v>21613335.850000001</v>
      </c>
      <c r="D548" s="11"/>
      <c r="E548" s="11">
        <f t="shared" si="117"/>
        <v>831282.15</v>
      </c>
      <c r="F548" s="11"/>
      <c r="G548" s="11">
        <v>10645843.279999999</v>
      </c>
      <c r="H548" s="11">
        <v>7267055.2699999996</v>
      </c>
      <c r="I548" s="11">
        <v>2869155.15</v>
      </c>
      <c r="J548" s="11"/>
      <c r="K548" s="11"/>
      <c r="L548" s="12"/>
      <c r="M548" s="11"/>
      <c r="N548" s="12"/>
      <c r="O548" s="11"/>
      <c r="P548" s="11"/>
      <c r="Q548" s="11"/>
      <c r="R548" s="11"/>
      <c r="S548" s="11"/>
    </row>
    <row r="549" spans="1:19" ht="15" customHeight="1" x14ac:dyDescent="0.25">
      <c r="A549" s="6" t="s">
        <v>124</v>
      </c>
      <c r="B549" s="15" t="s">
        <v>420</v>
      </c>
      <c r="C549" s="11">
        <f t="shared" si="116"/>
        <v>24210495.84</v>
      </c>
      <c r="D549" s="11"/>
      <c r="E549" s="11">
        <f t="shared" si="117"/>
        <v>931172.92</v>
      </c>
      <c r="F549" s="11"/>
      <c r="G549" s="11">
        <v>16266065.380000001</v>
      </c>
      <c r="H549" s="11"/>
      <c r="I549" s="11"/>
      <c r="J549" s="11">
        <v>7013257.54</v>
      </c>
      <c r="K549" s="11"/>
      <c r="L549" s="12"/>
      <c r="M549" s="11"/>
      <c r="N549" s="12"/>
      <c r="O549" s="11"/>
      <c r="P549" s="11"/>
      <c r="Q549" s="11"/>
      <c r="R549" s="11"/>
      <c r="S549" s="11"/>
    </row>
    <row r="550" spans="1:19" ht="15" customHeight="1" x14ac:dyDescent="0.25">
      <c r="A550" s="6" t="s">
        <v>476</v>
      </c>
      <c r="B550" s="15" t="s">
        <v>421</v>
      </c>
      <c r="C550" s="11">
        <f t="shared" si="116"/>
        <v>21974354.57</v>
      </c>
      <c r="D550" s="11"/>
      <c r="E550" s="11">
        <f t="shared" si="117"/>
        <v>845167.49</v>
      </c>
      <c r="F550" s="11"/>
      <c r="G550" s="11">
        <v>10823666.300000001</v>
      </c>
      <c r="H550" s="11">
        <v>7388440.6500000004</v>
      </c>
      <c r="I550" s="11">
        <v>2917080.13</v>
      </c>
      <c r="J550" s="11"/>
      <c r="K550" s="11"/>
      <c r="L550" s="12"/>
      <c r="M550" s="11"/>
      <c r="N550" s="12"/>
      <c r="O550" s="11"/>
      <c r="P550" s="11"/>
      <c r="Q550" s="11"/>
      <c r="R550" s="11"/>
      <c r="S550" s="11"/>
    </row>
    <row r="551" spans="1:19" ht="15" customHeight="1" x14ac:dyDescent="0.25">
      <c r="A551" s="6" t="s">
        <v>477</v>
      </c>
      <c r="B551" s="15" t="s">
        <v>422</v>
      </c>
      <c r="C551" s="11">
        <f t="shared" si="116"/>
        <v>15041074.82</v>
      </c>
      <c r="D551" s="11"/>
      <c r="E551" s="11">
        <f t="shared" si="117"/>
        <v>578502.88</v>
      </c>
      <c r="F551" s="11">
        <v>4136857.45</v>
      </c>
      <c r="G551" s="11"/>
      <c r="H551" s="11">
        <v>7402918.3300000001</v>
      </c>
      <c r="I551" s="11">
        <v>2922796.16</v>
      </c>
      <c r="J551" s="11"/>
      <c r="K551" s="11"/>
      <c r="L551" s="12"/>
      <c r="M551" s="11"/>
      <c r="N551" s="12"/>
      <c r="O551" s="11"/>
      <c r="P551" s="11"/>
      <c r="Q551" s="11"/>
      <c r="R551" s="11"/>
      <c r="S551" s="11"/>
    </row>
    <row r="552" spans="1:19" ht="15" customHeight="1" x14ac:dyDescent="0.25">
      <c r="A552" s="6" t="s">
        <v>141</v>
      </c>
      <c r="B552" s="15" t="s">
        <v>423</v>
      </c>
      <c r="C552" s="11">
        <f t="shared" si="116"/>
        <v>16962841.41</v>
      </c>
      <c r="D552" s="11"/>
      <c r="E552" s="11">
        <f t="shared" si="117"/>
        <v>652416.98</v>
      </c>
      <c r="F552" s="11">
        <v>2250381.92</v>
      </c>
      <c r="G552" s="11">
        <v>5899432.5199999996</v>
      </c>
      <c r="H552" s="11">
        <v>4027064.94</v>
      </c>
      <c r="I552" s="11">
        <v>1589952.69</v>
      </c>
      <c r="J552" s="11">
        <v>2543592.36</v>
      </c>
      <c r="K552" s="11"/>
      <c r="L552" s="12"/>
      <c r="M552" s="11"/>
      <c r="N552" s="12"/>
      <c r="O552" s="11"/>
      <c r="P552" s="11"/>
      <c r="Q552" s="11"/>
      <c r="R552" s="11"/>
      <c r="S552" s="11"/>
    </row>
    <row r="553" spans="1:19" ht="15" customHeight="1" x14ac:dyDescent="0.25">
      <c r="A553" s="6" t="s">
        <v>478</v>
      </c>
      <c r="B553" s="15" t="s">
        <v>424</v>
      </c>
      <c r="C553" s="11">
        <f t="shared" si="116"/>
        <v>24875643.050000001</v>
      </c>
      <c r="D553" s="11"/>
      <c r="E553" s="11">
        <f t="shared" si="117"/>
        <v>956755.51</v>
      </c>
      <c r="F553" s="11">
        <v>3188513.28</v>
      </c>
      <c r="G553" s="11">
        <v>8417082.2899999991</v>
      </c>
      <c r="H553" s="11">
        <v>5452516.5800000001</v>
      </c>
      <c r="I553" s="11">
        <v>2696049.27</v>
      </c>
      <c r="J553" s="11">
        <v>4164726.12</v>
      </c>
      <c r="K553" s="11"/>
      <c r="L553" s="12"/>
      <c r="M553" s="11"/>
      <c r="N553" s="12"/>
      <c r="O553" s="11"/>
      <c r="P553" s="11"/>
      <c r="Q553" s="11"/>
      <c r="R553" s="11"/>
      <c r="S553" s="11"/>
    </row>
    <row r="554" spans="1:19" ht="15" customHeight="1" x14ac:dyDescent="0.25">
      <c r="A554" s="6" t="s">
        <v>384</v>
      </c>
      <c r="B554" s="15" t="s">
        <v>426</v>
      </c>
      <c r="C554" s="11">
        <f t="shared" si="116"/>
        <v>18247117.699999999</v>
      </c>
      <c r="D554" s="11"/>
      <c r="E554" s="11">
        <f t="shared" si="117"/>
        <v>701812.22</v>
      </c>
      <c r="F554" s="11"/>
      <c r="G554" s="11"/>
      <c r="H554" s="11"/>
      <c r="I554" s="11"/>
      <c r="J554" s="11"/>
      <c r="K554" s="11"/>
      <c r="L554" s="12"/>
      <c r="M554" s="11"/>
      <c r="N554" s="12" t="s">
        <v>135</v>
      </c>
      <c r="O554" s="11">
        <v>17545305.48</v>
      </c>
      <c r="P554" s="11"/>
      <c r="Q554" s="11"/>
      <c r="R554" s="11"/>
      <c r="S554" s="11"/>
    </row>
    <row r="555" spans="1:19" ht="15" customHeight="1" x14ac:dyDescent="0.25">
      <c r="A555" s="6"/>
      <c r="B555" s="15" t="s">
        <v>577</v>
      </c>
      <c r="C555" s="11">
        <f t="shared" si="116"/>
        <v>825674812.79999995</v>
      </c>
      <c r="D555" s="11">
        <f t="shared" ref="D555" si="118">SUM(D527:D554)</f>
        <v>714041.65000000014</v>
      </c>
      <c r="E555" s="11">
        <f t="shared" ref="E555:S555" si="119">SUM(E527:E554)</f>
        <v>31729260.570000004</v>
      </c>
      <c r="F555" s="11">
        <f t="shared" si="119"/>
        <v>33893234.410000004</v>
      </c>
      <c r="G555" s="11">
        <f t="shared" si="119"/>
        <v>257314400.25000003</v>
      </c>
      <c r="H555" s="11">
        <f t="shared" si="119"/>
        <v>182393328.17000002</v>
      </c>
      <c r="I555" s="11">
        <f t="shared" si="119"/>
        <v>74167310.829999998</v>
      </c>
      <c r="J555" s="11">
        <f t="shared" si="119"/>
        <v>109243368.89000002</v>
      </c>
      <c r="K555" s="11">
        <f t="shared" si="119"/>
        <v>0</v>
      </c>
      <c r="L555" s="12">
        <f t="shared" si="119"/>
        <v>7</v>
      </c>
      <c r="M555" s="11">
        <f t="shared" si="119"/>
        <v>33366431.629999999</v>
      </c>
      <c r="N555" s="11" t="s">
        <v>65</v>
      </c>
      <c r="O555" s="11">
        <f t="shared" si="119"/>
        <v>89268404.400000006</v>
      </c>
      <c r="P555" s="11">
        <f t="shared" si="119"/>
        <v>0</v>
      </c>
      <c r="Q555" s="11">
        <f t="shared" si="119"/>
        <v>13585032</v>
      </c>
      <c r="R555" s="11">
        <f t="shared" si="119"/>
        <v>0</v>
      </c>
      <c r="S555" s="11">
        <f t="shared" si="119"/>
        <v>0</v>
      </c>
    </row>
    <row r="556" spans="1:19" ht="15" customHeight="1" x14ac:dyDescent="0.25">
      <c r="A556" s="6"/>
      <c r="B556" s="6" t="s">
        <v>25</v>
      </c>
      <c r="C556" s="11"/>
      <c r="D556" s="13"/>
      <c r="E556" s="13"/>
      <c r="F556" s="13"/>
      <c r="G556" s="13"/>
      <c r="H556" s="13"/>
      <c r="I556" s="13"/>
      <c r="J556" s="13"/>
      <c r="K556" s="13"/>
      <c r="L556" s="14"/>
      <c r="M556" s="13"/>
      <c r="N556" s="13"/>
      <c r="O556" s="13"/>
      <c r="P556" s="13"/>
      <c r="Q556" s="13"/>
      <c r="R556" s="13"/>
      <c r="S556" s="13"/>
    </row>
    <row r="557" spans="1:19" ht="15" customHeight="1" x14ac:dyDescent="0.25">
      <c r="A557" s="6" t="s">
        <v>394</v>
      </c>
      <c r="B557" s="15" t="s">
        <v>1354</v>
      </c>
      <c r="C557" s="11">
        <f t="shared" ref="C557:C564" si="120">ROUND(D557+E557+F557+G557+H557+I557+J557+K557+M557+O557+P557+Q557+R557+S557,2)</f>
        <v>7981531.8099999996</v>
      </c>
      <c r="D557" s="11"/>
      <c r="E557" s="11">
        <f t="shared" ref="E557:E563" si="121">ROUNDUP(SUM(F557+G557+H557+I557+J557+K557+M557+O557+P557+Q557+R557+S557)*0.04,2)</f>
        <v>306982</v>
      </c>
      <c r="F557" s="11"/>
      <c r="G557" s="11"/>
      <c r="H557" s="11">
        <v>5014084.53</v>
      </c>
      <c r="I557" s="11">
        <v>2660465.2799999998</v>
      </c>
      <c r="J557" s="11"/>
      <c r="K557" s="11"/>
      <c r="L557" s="12"/>
      <c r="M557" s="11"/>
      <c r="N557" s="12"/>
      <c r="O557" s="11"/>
      <c r="P557" s="11"/>
      <c r="Q557" s="11"/>
      <c r="R557" s="11"/>
      <c r="S557" s="11"/>
    </row>
    <row r="558" spans="1:19" ht="15" customHeight="1" x14ac:dyDescent="0.25">
      <c r="A558" s="6" t="s">
        <v>398</v>
      </c>
      <c r="B558" s="15" t="s">
        <v>1327</v>
      </c>
      <c r="C558" s="11">
        <f t="shared" si="120"/>
        <v>23144566.969999999</v>
      </c>
      <c r="D558" s="11"/>
      <c r="E558" s="11">
        <f t="shared" si="121"/>
        <v>890175.66</v>
      </c>
      <c r="F558" s="11"/>
      <c r="G558" s="11"/>
      <c r="H558" s="11"/>
      <c r="I558" s="11"/>
      <c r="J558" s="11"/>
      <c r="K558" s="11"/>
      <c r="L558" s="12"/>
      <c r="M558" s="11"/>
      <c r="N558" s="12" t="s">
        <v>135</v>
      </c>
      <c r="O558" s="11">
        <v>22254391.309999999</v>
      </c>
      <c r="P558" s="11"/>
      <c r="Q558" s="11"/>
      <c r="R558" s="11"/>
      <c r="S558" s="11"/>
    </row>
    <row r="559" spans="1:19" ht="15" customHeight="1" x14ac:dyDescent="0.25">
      <c r="A559" s="6" t="s">
        <v>153</v>
      </c>
      <c r="B559" s="15" t="s">
        <v>1332</v>
      </c>
      <c r="C559" s="11">
        <f t="shared" si="120"/>
        <v>4330408.38</v>
      </c>
      <c r="D559" s="11"/>
      <c r="E559" s="11">
        <f t="shared" si="121"/>
        <v>166554.17000000001</v>
      </c>
      <c r="F559" s="11">
        <v>1191024.07</v>
      </c>
      <c r="G559" s="11"/>
      <c r="H559" s="11">
        <v>2131341.0099999998</v>
      </c>
      <c r="I559" s="11">
        <v>841489.13</v>
      </c>
      <c r="J559" s="11"/>
      <c r="K559" s="11"/>
      <c r="L559" s="12"/>
      <c r="M559" s="11"/>
      <c r="N559" s="12"/>
      <c r="O559" s="11"/>
      <c r="P559" s="11"/>
      <c r="Q559" s="11"/>
      <c r="R559" s="11"/>
      <c r="S559" s="11"/>
    </row>
    <row r="560" spans="1:19" ht="15" customHeight="1" x14ac:dyDescent="0.25">
      <c r="A560" s="6" t="s">
        <v>479</v>
      </c>
      <c r="B560" s="15" t="s">
        <v>1333</v>
      </c>
      <c r="C560" s="11">
        <f t="shared" si="120"/>
        <v>4352902.51</v>
      </c>
      <c r="D560" s="11"/>
      <c r="E560" s="11">
        <f t="shared" si="121"/>
        <v>167419.33000000002</v>
      </c>
      <c r="F560" s="11">
        <v>1197210.8</v>
      </c>
      <c r="G560" s="11"/>
      <c r="H560" s="11">
        <v>2142412.17</v>
      </c>
      <c r="I560" s="11">
        <v>845860.21</v>
      </c>
      <c r="J560" s="11"/>
      <c r="K560" s="11"/>
      <c r="L560" s="12"/>
      <c r="M560" s="11"/>
      <c r="N560" s="12"/>
      <c r="O560" s="11"/>
      <c r="P560" s="11"/>
      <c r="Q560" s="11"/>
      <c r="R560" s="11"/>
      <c r="S560" s="11"/>
    </row>
    <row r="561" spans="1:19" ht="15" customHeight="1" x14ac:dyDescent="0.25">
      <c r="A561" s="6" t="s">
        <v>396</v>
      </c>
      <c r="B561" s="15" t="s">
        <v>1343</v>
      </c>
      <c r="C561" s="11">
        <f t="shared" si="120"/>
        <v>10313929.369999999</v>
      </c>
      <c r="D561" s="11"/>
      <c r="E561" s="11">
        <f t="shared" si="121"/>
        <v>396689.60000000003</v>
      </c>
      <c r="F561" s="11"/>
      <c r="G561" s="11">
        <v>7732057.8899999997</v>
      </c>
      <c r="H561" s="11"/>
      <c r="I561" s="11"/>
      <c r="J561" s="11">
        <v>2185181.88</v>
      </c>
      <c r="K561" s="11"/>
      <c r="L561" s="12"/>
      <c r="M561" s="11"/>
      <c r="N561" s="12"/>
      <c r="O561" s="11"/>
      <c r="P561" s="11"/>
      <c r="Q561" s="11"/>
      <c r="R561" s="11"/>
      <c r="S561" s="11"/>
    </row>
    <row r="562" spans="1:19" ht="15" customHeight="1" x14ac:dyDescent="0.25">
      <c r="A562" s="6" t="s">
        <v>481</v>
      </c>
      <c r="B562" s="15" t="s">
        <v>1344</v>
      </c>
      <c r="C562" s="11">
        <f t="shared" si="120"/>
        <v>2726825.69</v>
      </c>
      <c r="D562" s="11"/>
      <c r="E562" s="11">
        <f t="shared" si="121"/>
        <v>104877.92</v>
      </c>
      <c r="F562" s="11"/>
      <c r="G562" s="11"/>
      <c r="H562" s="11"/>
      <c r="I562" s="11"/>
      <c r="J562" s="11">
        <v>2621947.77</v>
      </c>
      <c r="K562" s="11"/>
      <c r="L562" s="12"/>
      <c r="M562" s="11"/>
      <c r="N562" s="12"/>
      <c r="O562" s="11"/>
      <c r="P562" s="11"/>
      <c r="Q562" s="11"/>
      <c r="R562" s="11"/>
      <c r="S562" s="11"/>
    </row>
    <row r="563" spans="1:19" ht="15" customHeight="1" x14ac:dyDescent="0.25">
      <c r="A563" s="6" t="s">
        <v>482</v>
      </c>
      <c r="B563" s="15" t="s">
        <v>1355</v>
      </c>
      <c r="C563" s="11">
        <f t="shared" si="120"/>
        <v>23404021.579999998</v>
      </c>
      <c r="D563" s="11"/>
      <c r="E563" s="11">
        <f t="shared" si="121"/>
        <v>900154.68</v>
      </c>
      <c r="F563" s="11"/>
      <c r="G563" s="11"/>
      <c r="H563" s="11"/>
      <c r="I563" s="11"/>
      <c r="J563" s="11"/>
      <c r="K563" s="11"/>
      <c r="L563" s="12"/>
      <c r="M563" s="11"/>
      <c r="N563" s="12" t="s">
        <v>184</v>
      </c>
      <c r="O563" s="11">
        <v>22503866.899999999</v>
      </c>
      <c r="P563" s="11"/>
      <c r="Q563" s="11"/>
      <c r="R563" s="11"/>
      <c r="S563" s="11"/>
    </row>
    <row r="564" spans="1:19" ht="15" customHeight="1" x14ac:dyDescent="0.25">
      <c r="A564" s="6"/>
      <c r="B564" s="15" t="s">
        <v>596</v>
      </c>
      <c r="C564" s="11">
        <f t="shared" si="120"/>
        <v>76254186.310000002</v>
      </c>
      <c r="D564" s="11">
        <f t="shared" ref="D564" si="122">SUM(D557:D563)</f>
        <v>0</v>
      </c>
      <c r="E564" s="11">
        <f t="shared" ref="E564:S564" si="123">SUM(E557:E563)</f>
        <v>2932853.3600000003</v>
      </c>
      <c r="F564" s="11">
        <f t="shared" si="123"/>
        <v>2388234.87</v>
      </c>
      <c r="G564" s="11">
        <f t="shared" si="123"/>
        <v>7732057.8899999997</v>
      </c>
      <c r="H564" s="11">
        <f t="shared" si="123"/>
        <v>9287837.7100000009</v>
      </c>
      <c r="I564" s="11">
        <f t="shared" si="123"/>
        <v>4347814.6199999992</v>
      </c>
      <c r="J564" s="11">
        <f t="shared" si="123"/>
        <v>4807129.6500000004</v>
      </c>
      <c r="K564" s="11">
        <f t="shared" si="123"/>
        <v>0</v>
      </c>
      <c r="L564" s="12">
        <f t="shared" si="123"/>
        <v>0</v>
      </c>
      <c r="M564" s="11">
        <f t="shared" si="123"/>
        <v>0</v>
      </c>
      <c r="N564" s="11" t="s">
        <v>65</v>
      </c>
      <c r="O564" s="11">
        <f t="shared" si="123"/>
        <v>44758258.209999993</v>
      </c>
      <c r="P564" s="11">
        <f t="shared" si="123"/>
        <v>0</v>
      </c>
      <c r="Q564" s="11">
        <f t="shared" si="123"/>
        <v>0</v>
      </c>
      <c r="R564" s="11">
        <f t="shared" si="123"/>
        <v>0</v>
      </c>
      <c r="S564" s="11">
        <f t="shared" si="123"/>
        <v>0</v>
      </c>
    </row>
    <row r="565" spans="1:19" ht="15" customHeight="1" x14ac:dyDescent="0.25">
      <c r="A565" s="6"/>
      <c r="B565" s="6" t="s">
        <v>26</v>
      </c>
      <c r="C565" s="11"/>
      <c r="D565" s="13"/>
      <c r="E565" s="13"/>
      <c r="F565" s="13"/>
      <c r="G565" s="13"/>
      <c r="H565" s="13"/>
      <c r="I565" s="13"/>
      <c r="J565" s="13"/>
      <c r="K565" s="13"/>
      <c r="L565" s="14"/>
      <c r="M565" s="13"/>
      <c r="N565" s="13"/>
      <c r="O565" s="13"/>
      <c r="P565" s="13"/>
      <c r="Q565" s="13"/>
      <c r="R565" s="13"/>
      <c r="S565" s="13"/>
    </row>
    <row r="566" spans="1:19" ht="15" customHeight="1" x14ac:dyDescent="0.25">
      <c r="A566" s="6" t="s">
        <v>362</v>
      </c>
      <c r="B566" s="15" t="s">
        <v>1136</v>
      </c>
      <c r="C566" s="11">
        <f t="shared" ref="C566:C630" si="124">ROUND(D566+E566+F566+G566+H566+I566+J566+K566+M566+O566+P566+Q566+R566+S566,2)</f>
        <v>17164678.370000001</v>
      </c>
      <c r="D566" s="11"/>
      <c r="E566" s="11">
        <f t="shared" ref="E566:E630" si="125">ROUNDUP(SUM(F566+G566+H566+I566+J566+K566+M566+O566+P566+Q566+R566+S566)*0.04,2)</f>
        <v>660179.94000000006</v>
      </c>
      <c r="F566" s="11"/>
      <c r="G566" s="18"/>
      <c r="H566" s="11"/>
      <c r="I566" s="38"/>
      <c r="J566" s="18"/>
      <c r="K566" s="11"/>
      <c r="L566" s="12"/>
      <c r="M566" s="11"/>
      <c r="N566" s="12"/>
      <c r="O566" s="11"/>
      <c r="P566" s="11"/>
      <c r="Q566" s="11">
        <v>16504498.43</v>
      </c>
      <c r="R566" s="11"/>
      <c r="S566" s="11"/>
    </row>
    <row r="567" spans="1:19" ht="15" customHeight="1" x14ac:dyDescent="0.25">
      <c r="A567" s="6" t="s">
        <v>370</v>
      </c>
      <c r="B567" s="15" t="s">
        <v>1137</v>
      </c>
      <c r="C567" s="11">
        <f t="shared" si="124"/>
        <v>3904787.5</v>
      </c>
      <c r="D567" s="11"/>
      <c r="E567" s="11">
        <f t="shared" si="125"/>
        <v>150184.14000000001</v>
      </c>
      <c r="F567" s="11"/>
      <c r="G567" s="18"/>
      <c r="H567" s="11"/>
      <c r="I567" s="11">
        <v>3754603.36</v>
      </c>
      <c r="J567" s="18"/>
      <c r="K567" s="11"/>
      <c r="L567" s="12"/>
      <c r="M567" s="11"/>
      <c r="N567" s="12"/>
      <c r="O567" s="11"/>
      <c r="P567" s="11"/>
      <c r="Q567" s="11"/>
      <c r="R567" s="11"/>
      <c r="S567" s="11"/>
    </row>
    <row r="568" spans="1:19" ht="15" customHeight="1" x14ac:dyDescent="0.25">
      <c r="A568" s="6" t="s">
        <v>364</v>
      </c>
      <c r="B568" s="22" t="s">
        <v>1309</v>
      </c>
      <c r="C568" s="11">
        <f t="shared" si="124"/>
        <v>20456923.890000001</v>
      </c>
      <c r="D568" s="11"/>
      <c r="E568" s="11">
        <f t="shared" si="125"/>
        <v>786804.77</v>
      </c>
      <c r="F568" s="11"/>
      <c r="G568" s="18"/>
      <c r="H568" s="11"/>
      <c r="I568" s="11"/>
      <c r="J568" s="18"/>
      <c r="K568" s="11"/>
      <c r="L568" s="12"/>
      <c r="M568" s="11"/>
      <c r="N568" s="12"/>
      <c r="O568" s="11"/>
      <c r="P568" s="11"/>
      <c r="Q568" s="11">
        <v>19670119.120000001</v>
      </c>
      <c r="R568" s="11"/>
      <c r="S568" s="11"/>
    </row>
    <row r="569" spans="1:19" ht="15" customHeight="1" x14ac:dyDescent="0.25">
      <c r="A569" s="6" t="s">
        <v>366</v>
      </c>
      <c r="B569" s="15" t="s">
        <v>66</v>
      </c>
      <c r="C569" s="11">
        <f t="shared" si="124"/>
        <v>5149826.46</v>
      </c>
      <c r="D569" s="11"/>
      <c r="E569" s="11">
        <f t="shared" si="125"/>
        <v>198070.25</v>
      </c>
      <c r="F569" s="11"/>
      <c r="G569" s="18">
        <v>2503163.94</v>
      </c>
      <c r="H569" s="11">
        <v>1137571.43</v>
      </c>
      <c r="I569" s="11">
        <v>603593.59</v>
      </c>
      <c r="J569" s="18">
        <v>707427.25</v>
      </c>
      <c r="K569" s="11"/>
      <c r="L569" s="12"/>
      <c r="M569" s="11"/>
      <c r="N569" s="12"/>
      <c r="O569" s="11"/>
      <c r="P569" s="11"/>
      <c r="Q569" s="11"/>
      <c r="R569" s="11"/>
      <c r="S569" s="11"/>
    </row>
    <row r="570" spans="1:19" ht="15" customHeight="1" x14ac:dyDescent="0.25">
      <c r="A570" s="6" t="s">
        <v>368</v>
      </c>
      <c r="B570" s="15" t="s">
        <v>683</v>
      </c>
      <c r="C570" s="11">
        <f t="shared" si="124"/>
        <v>3892595.56</v>
      </c>
      <c r="D570" s="11"/>
      <c r="E570" s="11">
        <f t="shared" si="125"/>
        <v>149715.22</v>
      </c>
      <c r="F570" s="11"/>
      <c r="G570" s="18"/>
      <c r="H570" s="11"/>
      <c r="I570" s="38"/>
      <c r="J570" s="18"/>
      <c r="K570" s="11"/>
      <c r="L570" s="12"/>
      <c r="M570" s="11"/>
      <c r="N570" s="12" t="s">
        <v>135</v>
      </c>
      <c r="O570" s="11">
        <v>3742880.34</v>
      </c>
      <c r="P570" s="11"/>
      <c r="Q570" s="11"/>
      <c r="R570" s="11"/>
      <c r="S570" s="11"/>
    </row>
    <row r="571" spans="1:19" ht="15" customHeight="1" x14ac:dyDescent="0.25">
      <c r="A571" s="6" t="s">
        <v>380</v>
      </c>
      <c r="B571" s="15" t="s">
        <v>684</v>
      </c>
      <c r="C571" s="11">
        <f t="shared" si="124"/>
        <v>3872363.77</v>
      </c>
      <c r="D571" s="11"/>
      <c r="E571" s="11">
        <f t="shared" si="125"/>
        <v>148937.07</v>
      </c>
      <c r="F571" s="11"/>
      <c r="G571" s="18"/>
      <c r="H571" s="11"/>
      <c r="I571" s="38"/>
      <c r="J571" s="18"/>
      <c r="K571" s="11"/>
      <c r="L571" s="12"/>
      <c r="M571" s="11"/>
      <c r="N571" s="12" t="s">
        <v>135</v>
      </c>
      <c r="O571" s="11">
        <v>3723426.7</v>
      </c>
      <c r="P571" s="11"/>
      <c r="Q571" s="11"/>
      <c r="R571" s="11"/>
      <c r="S571" s="11"/>
    </row>
    <row r="572" spans="1:19" ht="15" customHeight="1" x14ac:dyDescent="0.25">
      <c r="A572" s="6" t="s">
        <v>372</v>
      </c>
      <c r="B572" s="15" t="s">
        <v>1138</v>
      </c>
      <c r="C572" s="11">
        <f t="shared" si="124"/>
        <v>6033854.1699999999</v>
      </c>
      <c r="D572" s="11"/>
      <c r="E572" s="11">
        <f t="shared" si="125"/>
        <v>232071.32</v>
      </c>
      <c r="F572" s="11"/>
      <c r="G572" s="18"/>
      <c r="H572" s="11">
        <v>3289333.71</v>
      </c>
      <c r="I572" s="38"/>
      <c r="J572" s="18">
        <v>2512449.14</v>
      </c>
      <c r="K572" s="11"/>
      <c r="L572" s="12"/>
      <c r="M572" s="11"/>
      <c r="N572" s="12"/>
      <c r="O572" s="11"/>
      <c r="P572" s="11"/>
      <c r="Q572" s="11"/>
      <c r="R572" s="11"/>
      <c r="S572" s="11"/>
    </row>
    <row r="573" spans="1:19" ht="15" customHeight="1" x14ac:dyDescent="0.25">
      <c r="A573" s="6" t="s">
        <v>374</v>
      </c>
      <c r="B573" s="15" t="s">
        <v>67</v>
      </c>
      <c r="C573" s="11">
        <f t="shared" si="124"/>
        <v>11915857.550000001</v>
      </c>
      <c r="D573" s="11"/>
      <c r="E573" s="11">
        <f t="shared" si="125"/>
        <v>458302.22000000003</v>
      </c>
      <c r="F573" s="11"/>
      <c r="G573" s="11"/>
      <c r="H573" s="11"/>
      <c r="I573" s="11"/>
      <c r="J573" s="18">
        <v>11457555.33</v>
      </c>
      <c r="K573" s="11"/>
      <c r="L573" s="12"/>
      <c r="M573" s="11"/>
      <c r="N573" s="12"/>
      <c r="O573" s="11"/>
      <c r="P573" s="11"/>
      <c r="Q573" s="11"/>
      <c r="R573" s="11"/>
      <c r="S573" s="11"/>
    </row>
    <row r="574" spans="1:19" ht="15" customHeight="1" x14ac:dyDescent="0.25">
      <c r="A574" s="6" t="s">
        <v>376</v>
      </c>
      <c r="B574" s="15" t="s">
        <v>1139</v>
      </c>
      <c r="C574" s="11">
        <f t="shared" si="124"/>
        <v>2618902.13</v>
      </c>
      <c r="D574" s="11"/>
      <c r="E574" s="11">
        <v>104074.63</v>
      </c>
      <c r="F574" s="11"/>
      <c r="G574" s="18"/>
      <c r="H574" s="11"/>
      <c r="I574" s="38"/>
      <c r="J574" s="18">
        <v>2514827.5</v>
      </c>
      <c r="K574" s="11"/>
      <c r="L574" s="12"/>
      <c r="M574" s="11"/>
      <c r="N574" s="12"/>
      <c r="O574" s="11"/>
      <c r="P574" s="11"/>
      <c r="Q574" s="11"/>
      <c r="R574" s="11"/>
      <c r="S574" s="11"/>
    </row>
    <row r="575" spans="1:19" ht="15" customHeight="1" x14ac:dyDescent="0.25">
      <c r="A575" s="6" t="s">
        <v>378</v>
      </c>
      <c r="B575" s="15" t="s">
        <v>68</v>
      </c>
      <c r="C575" s="11">
        <f t="shared" si="124"/>
        <v>57357546.799999997</v>
      </c>
      <c r="D575" s="11">
        <f>ROUNDUP(SUM(K575+M575)*0.0214,2)</f>
        <v>736206.44000000006</v>
      </c>
      <c r="E575" s="11">
        <f t="shared" si="125"/>
        <v>2177743.86</v>
      </c>
      <c r="F575" s="11"/>
      <c r="G575" s="18">
        <v>20041426.710000001</v>
      </c>
      <c r="H575" s="11"/>
      <c r="I575" s="38"/>
      <c r="J575" s="18"/>
      <c r="K575" s="11"/>
      <c r="L575" s="12">
        <v>6</v>
      </c>
      <c r="M575" s="11">
        <v>34402169.789999999</v>
      </c>
      <c r="N575" s="12"/>
      <c r="O575" s="11"/>
      <c r="P575" s="11"/>
      <c r="Q575" s="11"/>
      <c r="R575" s="11"/>
      <c r="S575" s="11"/>
    </row>
    <row r="576" spans="1:19" ht="15" customHeight="1" x14ac:dyDescent="0.25">
      <c r="A576" s="6" t="s">
        <v>388</v>
      </c>
      <c r="B576" s="15" t="s">
        <v>69</v>
      </c>
      <c r="C576" s="11">
        <f t="shared" si="124"/>
        <v>36514463.030000001</v>
      </c>
      <c r="D576" s="11">
        <f>ROUNDUP(SUM(K576+M576)*0.0214,2)</f>
        <v>736206.44000000006</v>
      </c>
      <c r="E576" s="11">
        <f t="shared" si="125"/>
        <v>1376086.8</v>
      </c>
      <c r="F576" s="11"/>
      <c r="G576" s="11"/>
      <c r="H576" s="11"/>
      <c r="I576" s="11"/>
      <c r="J576" s="11"/>
      <c r="K576" s="11"/>
      <c r="L576" s="12">
        <v>6</v>
      </c>
      <c r="M576" s="11">
        <v>34402169.789999999</v>
      </c>
      <c r="N576" s="12"/>
      <c r="O576" s="11"/>
      <c r="P576" s="11"/>
      <c r="Q576" s="11"/>
      <c r="R576" s="11"/>
      <c r="S576" s="11"/>
    </row>
    <row r="577" spans="1:19" ht="15" customHeight="1" x14ac:dyDescent="0.25">
      <c r="A577" s="6" t="s">
        <v>382</v>
      </c>
      <c r="B577" s="15" t="s">
        <v>865</v>
      </c>
      <c r="C577" s="11">
        <f t="shared" si="124"/>
        <v>30355826.18</v>
      </c>
      <c r="D577" s="11">
        <f>ROUNDUP(SUM(K577+M577)*0.0214,2)</f>
        <v>612035.69000000006</v>
      </c>
      <c r="E577" s="11">
        <f t="shared" si="125"/>
        <v>1143991.95</v>
      </c>
      <c r="F577" s="11"/>
      <c r="G577" s="11"/>
      <c r="H577" s="11"/>
      <c r="I577" s="11"/>
      <c r="J577" s="11"/>
      <c r="K577" s="11"/>
      <c r="L577" s="12">
        <v>6</v>
      </c>
      <c r="M577" s="11">
        <v>28599798.539999999</v>
      </c>
      <c r="N577" s="12"/>
      <c r="O577" s="11"/>
      <c r="P577" s="11"/>
      <c r="Q577" s="11"/>
      <c r="R577" s="11"/>
      <c r="S577" s="11"/>
    </row>
    <row r="578" spans="1:19" ht="15" customHeight="1" x14ac:dyDescent="0.25">
      <c r="A578" s="6" t="s">
        <v>386</v>
      </c>
      <c r="B578" s="15" t="s">
        <v>1140</v>
      </c>
      <c r="C578" s="11">
        <f t="shared" si="124"/>
        <v>20579695.940000001</v>
      </c>
      <c r="D578" s="11"/>
      <c r="E578" s="11">
        <f t="shared" si="125"/>
        <v>791526.77</v>
      </c>
      <c r="F578" s="11"/>
      <c r="G578" s="18"/>
      <c r="H578" s="11"/>
      <c r="I578" s="38"/>
      <c r="J578" s="18"/>
      <c r="K578" s="11"/>
      <c r="L578" s="12"/>
      <c r="M578" s="11"/>
      <c r="N578" s="12"/>
      <c r="O578" s="11"/>
      <c r="P578" s="11"/>
      <c r="Q578" s="11">
        <v>19788169.170000002</v>
      </c>
      <c r="R578" s="11"/>
      <c r="S578" s="11"/>
    </row>
    <row r="579" spans="1:19" ht="15" customHeight="1" x14ac:dyDescent="0.25">
      <c r="A579" s="6" t="s">
        <v>432</v>
      </c>
      <c r="B579" s="15" t="s">
        <v>70</v>
      </c>
      <c r="C579" s="11">
        <f t="shared" si="124"/>
        <v>15177913.1</v>
      </c>
      <c r="D579" s="11">
        <f t="shared" ref="D579:D584" si="126">ROUNDUP(SUM(K579+M579)*0.0214,2)</f>
        <v>306017.85000000003</v>
      </c>
      <c r="E579" s="11">
        <f t="shared" si="125"/>
        <v>571995.98</v>
      </c>
      <c r="F579" s="11"/>
      <c r="G579" s="11"/>
      <c r="H579" s="11"/>
      <c r="I579" s="11"/>
      <c r="J579" s="11"/>
      <c r="K579" s="11"/>
      <c r="L579" s="12">
        <v>3</v>
      </c>
      <c r="M579" s="11">
        <v>14299899.27</v>
      </c>
      <c r="N579" s="12"/>
      <c r="O579" s="11"/>
      <c r="P579" s="11"/>
      <c r="Q579" s="11"/>
      <c r="R579" s="11"/>
      <c r="S579" s="11"/>
    </row>
    <row r="580" spans="1:19" ht="15" customHeight="1" x14ac:dyDescent="0.25">
      <c r="A580" s="6" t="s">
        <v>438</v>
      </c>
      <c r="B580" s="15" t="s">
        <v>71</v>
      </c>
      <c r="C580" s="11">
        <f t="shared" si="124"/>
        <v>30355826.18</v>
      </c>
      <c r="D580" s="11">
        <f t="shared" si="126"/>
        <v>612035.69000000006</v>
      </c>
      <c r="E580" s="11">
        <f t="shared" si="125"/>
        <v>1143991.95</v>
      </c>
      <c r="F580" s="11"/>
      <c r="G580" s="11"/>
      <c r="H580" s="11"/>
      <c r="I580" s="11"/>
      <c r="J580" s="11"/>
      <c r="K580" s="11"/>
      <c r="L580" s="12">
        <v>6</v>
      </c>
      <c r="M580" s="11">
        <v>28599798.539999999</v>
      </c>
      <c r="N580" s="12"/>
      <c r="O580" s="11"/>
      <c r="P580" s="11"/>
      <c r="Q580" s="11"/>
      <c r="R580" s="11"/>
      <c r="S580" s="11"/>
    </row>
    <row r="581" spans="1:19" ht="15" customHeight="1" x14ac:dyDescent="0.25">
      <c r="A581" s="6" t="s">
        <v>445</v>
      </c>
      <c r="B581" s="15" t="s">
        <v>72</v>
      </c>
      <c r="C581" s="11">
        <f t="shared" si="124"/>
        <v>73028926.040000007</v>
      </c>
      <c r="D581" s="11">
        <f t="shared" si="126"/>
        <v>1472412.87</v>
      </c>
      <c r="E581" s="11">
        <f t="shared" si="125"/>
        <v>2752173.59</v>
      </c>
      <c r="F581" s="11"/>
      <c r="G581" s="11"/>
      <c r="H581" s="11"/>
      <c r="I581" s="11"/>
      <c r="J581" s="11"/>
      <c r="K581" s="11"/>
      <c r="L581" s="12">
        <v>12</v>
      </c>
      <c r="M581" s="11">
        <v>68804339.579999998</v>
      </c>
      <c r="N581" s="12"/>
      <c r="O581" s="11"/>
      <c r="P581" s="11"/>
      <c r="Q581" s="11"/>
      <c r="R581" s="11"/>
      <c r="S581" s="11"/>
    </row>
    <row r="582" spans="1:19" ht="15" customHeight="1" x14ac:dyDescent="0.25">
      <c r="A582" s="6" t="s">
        <v>483</v>
      </c>
      <c r="B582" s="15" t="s">
        <v>73</v>
      </c>
      <c r="C582" s="11">
        <f t="shared" si="124"/>
        <v>36514463.030000001</v>
      </c>
      <c r="D582" s="11">
        <f t="shared" si="126"/>
        <v>736206.44000000006</v>
      </c>
      <c r="E582" s="11">
        <f t="shared" si="125"/>
        <v>1376086.8</v>
      </c>
      <c r="F582" s="11"/>
      <c r="G582" s="11"/>
      <c r="H582" s="11"/>
      <c r="I582" s="11"/>
      <c r="J582" s="11"/>
      <c r="K582" s="11"/>
      <c r="L582" s="12">
        <v>6</v>
      </c>
      <c r="M582" s="11">
        <v>34402169.789999999</v>
      </c>
      <c r="N582" s="12"/>
      <c r="O582" s="11"/>
      <c r="P582" s="11"/>
      <c r="Q582" s="11"/>
      <c r="R582" s="11"/>
      <c r="S582" s="11"/>
    </row>
    <row r="583" spans="1:19" ht="15" customHeight="1" x14ac:dyDescent="0.25">
      <c r="A583" s="6" t="s">
        <v>484</v>
      </c>
      <c r="B583" s="15" t="s">
        <v>74</v>
      </c>
      <c r="C583" s="11">
        <f t="shared" si="124"/>
        <v>36514463.030000001</v>
      </c>
      <c r="D583" s="11">
        <f t="shared" si="126"/>
        <v>736206.44000000006</v>
      </c>
      <c r="E583" s="11">
        <f t="shared" si="125"/>
        <v>1376086.8</v>
      </c>
      <c r="F583" s="11"/>
      <c r="G583" s="11"/>
      <c r="H583" s="11"/>
      <c r="I583" s="11"/>
      <c r="J583" s="11"/>
      <c r="K583" s="11"/>
      <c r="L583" s="12">
        <v>6</v>
      </c>
      <c r="M583" s="11">
        <v>34402169.789999999</v>
      </c>
      <c r="N583" s="12"/>
      <c r="O583" s="11"/>
      <c r="P583" s="11"/>
      <c r="Q583" s="11"/>
      <c r="R583" s="11"/>
      <c r="S583" s="11"/>
    </row>
    <row r="584" spans="1:19" ht="15" customHeight="1" x14ac:dyDescent="0.25">
      <c r="A584" s="6" t="s">
        <v>485</v>
      </c>
      <c r="B584" s="15" t="s">
        <v>724</v>
      </c>
      <c r="C584" s="11">
        <f t="shared" si="124"/>
        <v>32792531.960000001</v>
      </c>
      <c r="D584" s="11">
        <f t="shared" si="126"/>
        <v>408023.8</v>
      </c>
      <c r="E584" s="11">
        <f t="shared" si="125"/>
        <v>1245558.01</v>
      </c>
      <c r="F584" s="11"/>
      <c r="G584" s="11"/>
      <c r="H584" s="11"/>
      <c r="I584" s="11"/>
      <c r="J584" s="11">
        <v>12072417.789999999</v>
      </c>
      <c r="K584" s="11"/>
      <c r="L584" s="12">
        <v>4</v>
      </c>
      <c r="M584" s="11">
        <v>19066532.359999999</v>
      </c>
      <c r="N584" s="12"/>
      <c r="O584" s="11"/>
      <c r="P584" s="11"/>
      <c r="Q584" s="11"/>
      <c r="R584" s="11"/>
      <c r="S584" s="11"/>
    </row>
    <row r="585" spans="1:19" ht="15" customHeight="1" x14ac:dyDescent="0.25">
      <c r="A585" s="6" t="s">
        <v>486</v>
      </c>
      <c r="B585" s="15" t="s">
        <v>777</v>
      </c>
      <c r="C585" s="11">
        <f t="shared" si="124"/>
        <v>3787825.13</v>
      </c>
      <c r="D585" s="11"/>
      <c r="E585" s="11">
        <f t="shared" si="125"/>
        <v>145685.59</v>
      </c>
      <c r="F585" s="11"/>
      <c r="G585" s="18"/>
      <c r="H585" s="11"/>
      <c r="I585" s="38"/>
      <c r="J585" s="18">
        <v>3642139.54</v>
      </c>
      <c r="K585" s="11"/>
      <c r="L585" s="12"/>
      <c r="M585" s="11"/>
      <c r="N585" s="12"/>
      <c r="O585" s="11"/>
      <c r="P585" s="11"/>
      <c r="Q585" s="11"/>
      <c r="R585" s="11"/>
      <c r="S585" s="11"/>
    </row>
    <row r="586" spans="1:19" ht="15" customHeight="1" x14ac:dyDescent="0.25">
      <c r="A586" s="6" t="s">
        <v>487</v>
      </c>
      <c r="B586" s="15" t="s">
        <v>1491</v>
      </c>
      <c r="C586" s="11">
        <f t="shared" si="124"/>
        <v>9745962.6400000006</v>
      </c>
      <c r="D586" s="11"/>
      <c r="E586" s="11">
        <f t="shared" si="125"/>
        <v>374844.72000000003</v>
      </c>
      <c r="F586" s="11"/>
      <c r="G586" s="18"/>
      <c r="H586" s="11"/>
      <c r="I586" s="38"/>
      <c r="J586" s="18">
        <v>9371117.9199999999</v>
      </c>
      <c r="K586" s="11"/>
      <c r="L586" s="12"/>
      <c r="M586" s="11"/>
      <c r="N586" s="12"/>
      <c r="O586" s="11"/>
      <c r="P586" s="11"/>
      <c r="Q586" s="11"/>
      <c r="R586" s="11"/>
      <c r="S586" s="11"/>
    </row>
    <row r="587" spans="1:19" ht="15" customHeight="1" x14ac:dyDescent="0.25">
      <c r="A587" s="6" t="s">
        <v>488</v>
      </c>
      <c r="B587" s="15" t="s">
        <v>76</v>
      </c>
      <c r="C587" s="11">
        <f t="shared" si="124"/>
        <v>10237484.09</v>
      </c>
      <c r="D587" s="11"/>
      <c r="E587" s="11">
        <f t="shared" si="125"/>
        <v>393749.39</v>
      </c>
      <c r="F587" s="11"/>
      <c r="G587" s="11"/>
      <c r="H587" s="11"/>
      <c r="I587" s="11"/>
      <c r="J587" s="11">
        <v>9843734.6999999993</v>
      </c>
      <c r="K587" s="11"/>
      <c r="L587" s="12"/>
      <c r="M587" s="11"/>
      <c r="N587" s="12"/>
      <c r="O587" s="11"/>
      <c r="P587" s="11"/>
      <c r="Q587" s="11"/>
      <c r="R587" s="11"/>
      <c r="S587" s="11"/>
    </row>
    <row r="588" spans="1:19" ht="15" customHeight="1" x14ac:dyDescent="0.25">
      <c r="A588" s="6" t="s">
        <v>489</v>
      </c>
      <c r="B588" s="15" t="s">
        <v>1141</v>
      </c>
      <c r="C588" s="11">
        <f t="shared" si="124"/>
        <v>9455230.9800000004</v>
      </c>
      <c r="D588" s="11"/>
      <c r="E588" s="11">
        <f t="shared" si="125"/>
        <v>363662.73</v>
      </c>
      <c r="F588" s="11"/>
      <c r="G588" s="18"/>
      <c r="H588" s="11"/>
      <c r="I588" s="38"/>
      <c r="J588" s="18">
        <v>9091568.25</v>
      </c>
      <c r="K588" s="11"/>
      <c r="L588" s="12"/>
      <c r="M588" s="11"/>
      <c r="N588" s="12"/>
      <c r="O588" s="11"/>
      <c r="P588" s="11"/>
      <c r="Q588" s="11"/>
      <c r="R588" s="11"/>
      <c r="S588" s="11"/>
    </row>
    <row r="589" spans="1:19" ht="15" customHeight="1" x14ac:dyDescent="0.25">
      <c r="A589" s="6" t="s">
        <v>490</v>
      </c>
      <c r="B589" s="15" t="s">
        <v>1142</v>
      </c>
      <c r="C589" s="11">
        <f t="shared" si="124"/>
        <v>2235114.7999999998</v>
      </c>
      <c r="D589" s="11"/>
      <c r="E589" s="11">
        <f t="shared" si="125"/>
        <v>85965.959999999992</v>
      </c>
      <c r="F589" s="11"/>
      <c r="G589" s="18"/>
      <c r="H589" s="11"/>
      <c r="I589" s="38"/>
      <c r="J589" s="18">
        <v>2149148.84</v>
      </c>
      <c r="K589" s="11"/>
      <c r="L589" s="12"/>
      <c r="M589" s="11"/>
      <c r="N589" s="12"/>
      <c r="O589" s="11"/>
      <c r="P589" s="11"/>
      <c r="Q589" s="11"/>
      <c r="R589" s="11"/>
      <c r="S589" s="11"/>
    </row>
    <row r="590" spans="1:19" ht="15" customHeight="1" x14ac:dyDescent="0.25">
      <c r="A590" s="6" t="s">
        <v>491</v>
      </c>
      <c r="B590" s="15" t="s">
        <v>77</v>
      </c>
      <c r="C590" s="11">
        <f t="shared" si="124"/>
        <v>32162663.48</v>
      </c>
      <c r="D590" s="11"/>
      <c r="E590" s="11">
        <f t="shared" si="125"/>
        <v>1237025.52</v>
      </c>
      <c r="F590" s="11"/>
      <c r="G590" s="11"/>
      <c r="H590" s="11"/>
      <c r="I590" s="11"/>
      <c r="J590" s="11"/>
      <c r="K590" s="11"/>
      <c r="L590" s="12"/>
      <c r="M590" s="11"/>
      <c r="N590" s="12" t="s">
        <v>135</v>
      </c>
      <c r="O590" s="39">
        <v>30925637.960000001</v>
      </c>
      <c r="P590" s="11"/>
      <c r="Q590" s="11"/>
      <c r="R590" s="11"/>
      <c r="S590" s="11"/>
    </row>
    <row r="591" spans="1:19" ht="15" customHeight="1" x14ac:dyDescent="0.25">
      <c r="A591" s="6" t="s">
        <v>492</v>
      </c>
      <c r="B591" s="15" t="s">
        <v>1143</v>
      </c>
      <c r="C591" s="11">
        <f t="shared" si="124"/>
        <v>11852039.99</v>
      </c>
      <c r="D591" s="11"/>
      <c r="E591" s="11">
        <f t="shared" si="125"/>
        <v>455847.7</v>
      </c>
      <c r="F591" s="11"/>
      <c r="G591" s="18">
        <v>11396192.289999999</v>
      </c>
      <c r="H591" s="11"/>
      <c r="I591" s="38"/>
      <c r="J591" s="18"/>
      <c r="K591" s="11"/>
      <c r="L591" s="12"/>
      <c r="M591" s="11"/>
      <c r="N591" s="12"/>
      <c r="O591" s="11"/>
      <c r="P591" s="11"/>
      <c r="Q591" s="11"/>
      <c r="R591" s="11"/>
      <c r="S591" s="11"/>
    </row>
    <row r="592" spans="1:19" ht="15" customHeight="1" x14ac:dyDescent="0.25">
      <c r="A592" s="6" t="s">
        <v>493</v>
      </c>
      <c r="B592" s="15" t="s">
        <v>1144</v>
      </c>
      <c r="C592" s="11">
        <f t="shared" si="124"/>
        <v>10656841.18</v>
      </c>
      <c r="D592" s="11"/>
      <c r="E592" s="11">
        <f t="shared" si="125"/>
        <v>409878.51</v>
      </c>
      <c r="F592" s="11"/>
      <c r="G592" s="18">
        <v>7989132.2199999997</v>
      </c>
      <c r="H592" s="11"/>
      <c r="I592" s="38"/>
      <c r="J592" s="18">
        <v>2257830.4500000002</v>
      </c>
      <c r="K592" s="11"/>
      <c r="L592" s="12"/>
      <c r="M592" s="11"/>
      <c r="N592" s="12"/>
      <c r="O592" s="11"/>
      <c r="P592" s="11"/>
      <c r="Q592" s="11"/>
      <c r="R592" s="11"/>
      <c r="S592" s="11"/>
    </row>
    <row r="593" spans="1:19" ht="15" customHeight="1" x14ac:dyDescent="0.25">
      <c r="A593" s="6" t="s">
        <v>494</v>
      </c>
      <c r="B593" s="15" t="s">
        <v>1145</v>
      </c>
      <c r="C593" s="11">
        <f t="shared" si="124"/>
        <v>3145970.14</v>
      </c>
      <c r="D593" s="11"/>
      <c r="E593" s="11">
        <f t="shared" si="125"/>
        <v>120998.86</v>
      </c>
      <c r="F593" s="11"/>
      <c r="G593" s="18"/>
      <c r="H593" s="11"/>
      <c r="I593" s="38"/>
      <c r="J593" s="18">
        <v>3024971.28</v>
      </c>
      <c r="K593" s="11"/>
      <c r="L593" s="12"/>
      <c r="M593" s="11"/>
      <c r="N593" s="12"/>
      <c r="O593" s="11"/>
      <c r="P593" s="11"/>
      <c r="Q593" s="11"/>
      <c r="R593" s="11"/>
      <c r="S593" s="11"/>
    </row>
    <row r="594" spans="1:19" ht="15" customHeight="1" x14ac:dyDescent="0.25">
      <c r="A594" s="6" t="s">
        <v>495</v>
      </c>
      <c r="B594" s="15" t="s">
        <v>1146</v>
      </c>
      <c r="C594" s="11">
        <f t="shared" si="124"/>
        <v>14723918.25</v>
      </c>
      <c r="D594" s="11"/>
      <c r="E594" s="11">
        <f t="shared" si="125"/>
        <v>566304.55000000005</v>
      </c>
      <c r="F594" s="11"/>
      <c r="G594" s="18"/>
      <c r="H594" s="11">
        <v>6577374.3700000001</v>
      </c>
      <c r="I594" s="38">
        <v>3489949.48</v>
      </c>
      <c r="J594" s="18">
        <v>4090289.85</v>
      </c>
      <c r="K594" s="11"/>
      <c r="L594" s="12"/>
      <c r="M594" s="11"/>
      <c r="N594" s="12"/>
      <c r="O594" s="11"/>
      <c r="P594" s="11"/>
      <c r="Q594" s="11"/>
      <c r="R594" s="11"/>
      <c r="S594" s="11"/>
    </row>
    <row r="595" spans="1:19" ht="15" customHeight="1" x14ac:dyDescent="0.25">
      <c r="A595" s="6" t="s">
        <v>496</v>
      </c>
      <c r="B595" s="15" t="s">
        <v>80</v>
      </c>
      <c r="C595" s="11">
        <f t="shared" si="124"/>
        <v>36514463.030000001</v>
      </c>
      <c r="D595" s="11">
        <f t="shared" ref="D595:D607" si="127">ROUNDUP(SUM(K595+M595)*0.0214,2)</f>
        <v>736206.44000000006</v>
      </c>
      <c r="E595" s="11">
        <f t="shared" si="125"/>
        <v>1376086.8</v>
      </c>
      <c r="F595" s="11"/>
      <c r="G595" s="11"/>
      <c r="H595" s="11"/>
      <c r="I595" s="11"/>
      <c r="J595" s="11"/>
      <c r="K595" s="11"/>
      <c r="L595" s="12">
        <v>6</v>
      </c>
      <c r="M595" s="11">
        <v>34402169.789999999</v>
      </c>
      <c r="N595" s="12"/>
      <c r="O595" s="11"/>
      <c r="P595" s="11"/>
      <c r="Q595" s="11"/>
      <c r="R595" s="11"/>
      <c r="S595" s="11"/>
    </row>
    <row r="596" spans="1:19" ht="15" customHeight="1" x14ac:dyDescent="0.25">
      <c r="A596" s="6" t="s">
        <v>497</v>
      </c>
      <c r="B596" s="15" t="s">
        <v>725</v>
      </c>
      <c r="C596" s="11">
        <f t="shared" si="124"/>
        <v>25296521.82</v>
      </c>
      <c r="D596" s="11">
        <f t="shared" si="127"/>
        <v>510029.75</v>
      </c>
      <c r="E596" s="11">
        <f t="shared" si="125"/>
        <v>953326.62</v>
      </c>
      <c r="F596" s="11"/>
      <c r="G596" s="11"/>
      <c r="H596" s="11"/>
      <c r="I596" s="11"/>
      <c r="J596" s="11"/>
      <c r="K596" s="11"/>
      <c r="L596" s="12">
        <v>5</v>
      </c>
      <c r="M596" s="11">
        <v>23833165.449999999</v>
      </c>
      <c r="N596" s="12"/>
      <c r="O596" s="11"/>
      <c r="P596" s="11"/>
      <c r="Q596" s="11"/>
      <c r="R596" s="11"/>
      <c r="S596" s="11"/>
    </row>
    <row r="597" spans="1:19" ht="15" customHeight="1" x14ac:dyDescent="0.25">
      <c r="A597" s="6" t="s">
        <v>498</v>
      </c>
      <c r="B597" s="15" t="s">
        <v>82</v>
      </c>
      <c r="C597" s="11">
        <f t="shared" si="124"/>
        <v>36514463.030000001</v>
      </c>
      <c r="D597" s="11">
        <f t="shared" si="127"/>
        <v>736206.44000000006</v>
      </c>
      <c r="E597" s="11">
        <f t="shared" si="125"/>
        <v>1376086.8</v>
      </c>
      <c r="F597" s="11"/>
      <c r="G597" s="11"/>
      <c r="H597" s="11"/>
      <c r="I597" s="11"/>
      <c r="J597" s="11"/>
      <c r="K597" s="11"/>
      <c r="L597" s="12">
        <v>6</v>
      </c>
      <c r="M597" s="11">
        <v>34402169.789999999</v>
      </c>
      <c r="N597" s="12"/>
      <c r="O597" s="11"/>
      <c r="P597" s="11"/>
      <c r="Q597" s="11"/>
      <c r="R597" s="11"/>
      <c r="S597" s="11"/>
    </row>
    <row r="598" spans="1:19" ht="15" customHeight="1" x14ac:dyDescent="0.25">
      <c r="A598" s="6" t="s">
        <v>499</v>
      </c>
      <c r="B598" s="15" t="s">
        <v>726</v>
      </c>
      <c r="C598" s="11">
        <f t="shared" si="124"/>
        <v>25296521.82</v>
      </c>
      <c r="D598" s="11">
        <f t="shared" si="127"/>
        <v>510029.75</v>
      </c>
      <c r="E598" s="11">
        <f t="shared" si="125"/>
        <v>953326.62</v>
      </c>
      <c r="F598" s="11"/>
      <c r="G598" s="11"/>
      <c r="H598" s="11"/>
      <c r="I598" s="11"/>
      <c r="J598" s="11"/>
      <c r="K598" s="11"/>
      <c r="L598" s="12">
        <v>5</v>
      </c>
      <c r="M598" s="11">
        <v>23833165.449999999</v>
      </c>
      <c r="N598" s="12"/>
      <c r="O598" s="11"/>
      <c r="P598" s="11"/>
      <c r="Q598" s="11"/>
      <c r="R598" s="11"/>
      <c r="S598" s="11"/>
    </row>
    <row r="599" spans="1:19" ht="15" customHeight="1" x14ac:dyDescent="0.25">
      <c r="A599" s="6" t="s">
        <v>500</v>
      </c>
      <c r="B599" s="15" t="s">
        <v>83</v>
      </c>
      <c r="C599" s="11">
        <f t="shared" si="124"/>
        <v>36514463.030000001</v>
      </c>
      <c r="D599" s="11">
        <f t="shared" si="127"/>
        <v>736206.44000000006</v>
      </c>
      <c r="E599" s="11">
        <f t="shared" si="125"/>
        <v>1376086.8</v>
      </c>
      <c r="F599" s="11"/>
      <c r="G599" s="11"/>
      <c r="H599" s="11"/>
      <c r="I599" s="11"/>
      <c r="J599" s="11"/>
      <c r="K599" s="11"/>
      <c r="L599" s="12">
        <v>6</v>
      </c>
      <c r="M599" s="11">
        <v>34402169.789999999</v>
      </c>
      <c r="N599" s="12"/>
      <c r="O599" s="11"/>
      <c r="P599" s="11"/>
      <c r="Q599" s="11"/>
      <c r="R599" s="11"/>
      <c r="S599" s="11"/>
    </row>
    <row r="600" spans="1:19" ht="15" customHeight="1" x14ac:dyDescent="0.25">
      <c r="A600" s="6" t="s">
        <v>501</v>
      </c>
      <c r="B600" s="15" t="s">
        <v>700</v>
      </c>
      <c r="C600" s="11">
        <f t="shared" si="124"/>
        <v>25296521.82</v>
      </c>
      <c r="D600" s="11">
        <f t="shared" si="127"/>
        <v>510029.75</v>
      </c>
      <c r="E600" s="11">
        <f t="shared" si="125"/>
        <v>953326.62</v>
      </c>
      <c r="F600" s="11"/>
      <c r="G600" s="11"/>
      <c r="H600" s="11"/>
      <c r="I600" s="11"/>
      <c r="J600" s="11"/>
      <c r="K600" s="11"/>
      <c r="L600" s="12">
        <v>5</v>
      </c>
      <c r="M600" s="11">
        <v>23833165.449999999</v>
      </c>
      <c r="N600" s="12"/>
      <c r="O600" s="11"/>
      <c r="P600" s="11"/>
      <c r="Q600" s="11"/>
      <c r="R600" s="11"/>
      <c r="S600" s="11"/>
    </row>
    <row r="601" spans="1:19" ht="15" customHeight="1" x14ac:dyDescent="0.25">
      <c r="A601" s="6" t="s">
        <v>502</v>
      </c>
      <c r="B601" s="15" t="s">
        <v>85</v>
      </c>
      <c r="C601" s="11">
        <f t="shared" si="124"/>
        <v>10118608.73</v>
      </c>
      <c r="D601" s="11">
        <f t="shared" si="127"/>
        <v>204011.90000000002</v>
      </c>
      <c r="E601" s="11">
        <f t="shared" si="125"/>
        <v>381330.65</v>
      </c>
      <c r="F601" s="11"/>
      <c r="G601" s="11"/>
      <c r="H601" s="11"/>
      <c r="I601" s="11"/>
      <c r="J601" s="11"/>
      <c r="K601" s="11"/>
      <c r="L601" s="12">
        <v>2</v>
      </c>
      <c r="M601" s="11">
        <v>9533266.1799999997</v>
      </c>
      <c r="N601" s="12"/>
      <c r="O601" s="11"/>
      <c r="P601" s="11"/>
      <c r="Q601" s="11"/>
      <c r="R601" s="11"/>
      <c r="S601" s="11"/>
    </row>
    <row r="602" spans="1:19" ht="15" customHeight="1" x14ac:dyDescent="0.25">
      <c r="A602" s="6" t="s">
        <v>503</v>
      </c>
      <c r="B602" s="15" t="s">
        <v>701</v>
      </c>
      <c r="C602" s="11">
        <f t="shared" si="124"/>
        <v>20237217.460000001</v>
      </c>
      <c r="D602" s="11">
        <f t="shared" si="127"/>
        <v>408023.8</v>
      </c>
      <c r="E602" s="11">
        <f t="shared" si="125"/>
        <v>762661.3</v>
      </c>
      <c r="F602" s="11"/>
      <c r="G602" s="11"/>
      <c r="H602" s="11"/>
      <c r="I602" s="11"/>
      <c r="J602" s="11"/>
      <c r="K602" s="11"/>
      <c r="L602" s="12">
        <v>4</v>
      </c>
      <c r="M602" s="11">
        <v>19066532.359999999</v>
      </c>
      <c r="N602" s="12"/>
      <c r="O602" s="11"/>
      <c r="P602" s="11"/>
      <c r="Q602" s="11"/>
      <c r="R602" s="11"/>
      <c r="S602" s="11"/>
    </row>
    <row r="603" spans="1:19" ht="15" customHeight="1" x14ac:dyDescent="0.25">
      <c r="A603" s="6" t="s">
        <v>504</v>
      </c>
      <c r="B603" s="15" t="s">
        <v>699</v>
      </c>
      <c r="C603" s="11">
        <f t="shared" si="124"/>
        <v>30355826.18</v>
      </c>
      <c r="D603" s="11">
        <f t="shared" si="127"/>
        <v>612035.69000000006</v>
      </c>
      <c r="E603" s="11">
        <f t="shared" si="125"/>
        <v>1143991.95</v>
      </c>
      <c r="F603" s="11"/>
      <c r="G603" s="11"/>
      <c r="H603" s="11"/>
      <c r="I603" s="11"/>
      <c r="J603" s="11"/>
      <c r="K603" s="11"/>
      <c r="L603" s="12">
        <v>6</v>
      </c>
      <c r="M603" s="11">
        <v>28599798.539999999</v>
      </c>
      <c r="N603" s="12"/>
      <c r="O603" s="11"/>
      <c r="P603" s="11"/>
      <c r="Q603" s="11"/>
      <c r="R603" s="11"/>
      <c r="S603" s="11"/>
    </row>
    <row r="604" spans="1:19" ht="15" customHeight="1" x14ac:dyDescent="0.25">
      <c r="A604" s="6" t="s">
        <v>505</v>
      </c>
      <c r="B604" s="15" t="s">
        <v>715</v>
      </c>
      <c r="C604" s="11">
        <f t="shared" si="124"/>
        <v>20237217.460000001</v>
      </c>
      <c r="D604" s="11">
        <f t="shared" si="127"/>
        <v>408023.8</v>
      </c>
      <c r="E604" s="11">
        <f t="shared" si="125"/>
        <v>762661.3</v>
      </c>
      <c r="F604" s="11"/>
      <c r="G604" s="11"/>
      <c r="H604" s="11"/>
      <c r="I604" s="11"/>
      <c r="J604" s="11"/>
      <c r="K604" s="11"/>
      <c r="L604" s="12">
        <v>4</v>
      </c>
      <c r="M604" s="11">
        <v>19066532.359999999</v>
      </c>
      <c r="N604" s="12"/>
      <c r="O604" s="11"/>
      <c r="P604" s="11"/>
      <c r="Q604" s="11"/>
      <c r="R604" s="11"/>
      <c r="S604" s="11"/>
    </row>
    <row r="605" spans="1:19" ht="15" customHeight="1" x14ac:dyDescent="0.25">
      <c r="A605" s="6" t="s">
        <v>506</v>
      </c>
      <c r="B605" s="15" t="s">
        <v>87</v>
      </c>
      <c r="C605" s="11">
        <f t="shared" si="124"/>
        <v>10118608.73</v>
      </c>
      <c r="D605" s="11">
        <f t="shared" si="127"/>
        <v>204011.90000000002</v>
      </c>
      <c r="E605" s="11">
        <f t="shared" si="125"/>
        <v>381330.65</v>
      </c>
      <c r="F605" s="11"/>
      <c r="G605" s="11"/>
      <c r="H605" s="11"/>
      <c r="I605" s="11"/>
      <c r="J605" s="11"/>
      <c r="K605" s="11"/>
      <c r="L605" s="12">
        <v>2</v>
      </c>
      <c r="M605" s="11">
        <v>9533266.1799999997</v>
      </c>
      <c r="N605" s="12"/>
      <c r="O605" s="11"/>
      <c r="P605" s="11"/>
      <c r="Q605" s="11"/>
      <c r="R605" s="11"/>
      <c r="S605" s="11"/>
    </row>
    <row r="606" spans="1:19" ht="15" customHeight="1" x14ac:dyDescent="0.25">
      <c r="A606" s="6" t="s">
        <v>507</v>
      </c>
      <c r="B606" s="15" t="s">
        <v>714</v>
      </c>
      <c r="C606" s="11">
        <f t="shared" si="124"/>
        <v>10118608.73</v>
      </c>
      <c r="D606" s="11">
        <f t="shared" si="127"/>
        <v>204011.90000000002</v>
      </c>
      <c r="E606" s="11">
        <f t="shared" si="125"/>
        <v>381330.65</v>
      </c>
      <c r="F606" s="11"/>
      <c r="G606" s="11"/>
      <c r="H606" s="11"/>
      <c r="I606" s="11"/>
      <c r="J606" s="11"/>
      <c r="K606" s="11"/>
      <c r="L606" s="12">
        <v>2</v>
      </c>
      <c r="M606" s="11">
        <v>9533266.1799999997</v>
      </c>
      <c r="N606" s="12"/>
      <c r="O606" s="11"/>
      <c r="P606" s="11"/>
      <c r="Q606" s="11"/>
      <c r="R606" s="11"/>
      <c r="S606" s="11"/>
    </row>
    <row r="607" spans="1:19" ht="15" customHeight="1" x14ac:dyDescent="0.25">
      <c r="A607" s="6" t="s">
        <v>508</v>
      </c>
      <c r="B607" s="15" t="s">
        <v>1492</v>
      </c>
      <c r="C607" s="11">
        <f t="shared" si="124"/>
        <v>10118608.73</v>
      </c>
      <c r="D607" s="11">
        <f t="shared" si="127"/>
        <v>204011.90000000002</v>
      </c>
      <c r="E607" s="11">
        <f t="shared" si="125"/>
        <v>381330.65</v>
      </c>
      <c r="F607" s="11"/>
      <c r="G607" s="11"/>
      <c r="H607" s="11"/>
      <c r="I607" s="11"/>
      <c r="J607" s="11"/>
      <c r="K607" s="11"/>
      <c r="L607" s="12">
        <v>2</v>
      </c>
      <c r="M607" s="11">
        <v>9533266.1799999997</v>
      </c>
      <c r="N607" s="12"/>
      <c r="O607" s="11"/>
      <c r="P607" s="11"/>
      <c r="Q607" s="11"/>
      <c r="R607" s="11"/>
      <c r="S607" s="11"/>
    </row>
    <row r="608" spans="1:19" ht="15" customHeight="1" x14ac:dyDescent="0.25">
      <c r="A608" s="6" t="s">
        <v>509</v>
      </c>
      <c r="B608" s="15" t="s">
        <v>1147</v>
      </c>
      <c r="C608" s="11">
        <f t="shared" si="124"/>
        <v>2260991.37</v>
      </c>
      <c r="D608" s="11"/>
      <c r="E608" s="11">
        <f t="shared" si="125"/>
        <v>86961.209999999992</v>
      </c>
      <c r="F608" s="11"/>
      <c r="G608" s="18"/>
      <c r="H608" s="11"/>
      <c r="I608" s="38"/>
      <c r="J608" s="18">
        <v>2174030.16</v>
      </c>
      <c r="K608" s="11"/>
      <c r="L608" s="12"/>
      <c r="M608" s="11"/>
      <c r="N608" s="12"/>
      <c r="O608" s="11"/>
      <c r="P608" s="11"/>
      <c r="Q608" s="11"/>
      <c r="R608" s="11"/>
      <c r="S608" s="11"/>
    </row>
    <row r="609" spans="1:19" ht="15" customHeight="1" x14ac:dyDescent="0.25">
      <c r="A609" s="6" t="s">
        <v>510</v>
      </c>
      <c r="B609" s="15" t="s">
        <v>90</v>
      </c>
      <c r="C609" s="11">
        <f t="shared" si="124"/>
        <v>15177913.1</v>
      </c>
      <c r="D609" s="11">
        <f>ROUNDUP(SUM(K609+M609)*0.0214,2)</f>
        <v>306017.85000000003</v>
      </c>
      <c r="E609" s="11">
        <f t="shared" si="125"/>
        <v>571995.98</v>
      </c>
      <c r="F609" s="11"/>
      <c r="G609" s="11"/>
      <c r="H609" s="11"/>
      <c r="I609" s="11"/>
      <c r="J609" s="11"/>
      <c r="K609" s="11"/>
      <c r="L609" s="12">
        <v>3</v>
      </c>
      <c r="M609" s="11">
        <v>14299899.27</v>
      </c>
      <c r="N609" s="12"/>
      <c r="O609" s="11"/>
      <c r="P609" s="11"/>
      <c r="Q609" s="11"/>
      <c r="R609" s="11"/>
      <c r="S609" s="11"/>
    </row>
    <row r="610" spans="1:19" ht="15" customHeight="1" x14ac:dyDescent="0.25">
      <c r="A610" s="6" t="s">
        <v>511</v>
      </c>
      <c r="B610" s="15" t="s">
        <v>1148</v>
      </c>
      <c r="C610" s="11">
        <f t="shared" si="124"/>
        <v>53004324.560000002</v>
      </c>
      <c r="D610" s="11"/>
      <c r="E610" s="11">
        <f t="shared" si="125"/>
        <v>2038627.87</v>
      </c>
      <c r="F610" s="11"/>
      <c r="G610" s="18"/>
      <c r="H610" s="11"/>
      <c r="I610" s="38"/>
      <c r="J610" s="18"/>
      <c r="K610" s="11"/>
      <c r="L610" s="12"/>
      <c r="M610" s="11"/>
      <c r="N610" s="12"/>
      <c r="O610" s="11"/>
      <c r="P610" s="11"/>
      <c r="Q610" s="11"/>
      <c r="R610" s="11">
        <v>50965696.689999998</v>
      </c>
      <c r="S610" s="11"/>
    </row>
    <row r="611" spans="1:19" ht="15" customHeight="1" x14ac:dyDescent="0.25">
      <c r="A611" s="6" t="s">
        <v>512</v>
      </c>
      <c r="B611" s="15" t="s">
        <v>716</v>
      </c>
      <c r="C611" s="11">
        <f t="shared" si="124"/>
        <v>36514463.030000001</v>
      </c>
      <c r="D611" s="11">
        <f t="shared" ref="D611:D621" si="128">ROUNDUP(SUM(K611+M611)*0.0214,2)</f>
        <v>736206.44000000006</v>
      </c>
      <c r="E611" s="11">
        <f t="shared" si="125"/>
        <v>1376086.8</v>
      </c>
      <c r="F611" s="11"/>
      <c r="G611" s="11"/>
      <c r="H611" s="11"/>
      <c r="I611" s="11"/>
      <c r="J611" s="11"/>
      <c r="K611" s="11"/>
      <c r="L611" s="12">
        <v>6</v>
      </c>
      <c r="M611" s="11">
        <v>34402169.789999999</v>
      </c>
      <c r="N611" s="12"/>
      <c r="O611" s="11"/>
      <c r="P611" s="11"/>
      <c r="Q611" s="11"/>
      <c r="R611" s="11"/>
      <c r="S611" s="11"/>
    </row>
    <row r="612" spans="1:19" ht="15" customHeight="1" x14ac:dyDescent="0.25">
      <c r="A612" s="6" t="s">
        <v>513</v>
      </c>
      <c r="B612" s="15" t="s">
        <v>1493</v>
      </c>
      <c r="C612" s="11">
        <f t="shared" si="124"/>
        <v>36514463.030000001</v>
      </c>
      <c r="D612" s="11">
        <f t="shared" si="128"/>
        <v>736206.44000000006</v>
      </c>
      <c r="E612" s="11">
        <f t="shared" si="125"/>
        <v>1376086.8</v>
      </c>
      <c r="F612" s="11"/>
      <c r="G612" s="11"/>
      <c r="H612" s="11"/>
      <c r="I612" s="11"/>
      <c r="J612" s="11"/>
      <c r="K612" s="11"/>
      <c r="L612" s="12">
        <v>6</v>
      </c>
      <c r="M612" s="11">
        <v>34402169.789999999</v>
      </c>
      <c r="N612" s="12"/>
      <c r="O612" s="11"/>
      <c r="P612" s="11"/>
      <c r="Q612" s="11"/>
      <c r="R612" s="11"/>
      <c r="S612" s="11"/>
    </row>
    <row r="613" spans="1:19" ht="15" customHeight="1" x14ac:dyDescent="0.25">
      <c r="A613" s="6" t="s">
        <v>514</v>
      </c>
      <c r="B613" s="15" t="s">
        <v>1494</v>
      </c>
      <c r="C613" s="11">
        <f t="shared" si="124"/>
        <v>24342975.350000001</v>
      </c>
      <c r="D613" s="11">
        <f t="shared" si="128"/>
        <v>490804.29000000004</v>
      </c>
      <c r="E613" s="11">
        <f t="shared" si="125"/>
        <v>917391.2</v>
      </c>
      <c r="F613" s="11"/>
      <c r="G613" s="11"/>
      <c r="H613" s="11"/>
      <c r="I613" s="11"/>
      <c r="J613" s="11"/>
      <c r="K613" s="11"/>
      <c r="L613" s="12">
        <v>4</v>
      </c>
      <c r="M613" s="11">
        <v>22934779.859999999</v>
      </c>
      <c r="N613" s="12"/>
      <c r="O613" s="11"/>
      <c r="P613" s="11"/>
      <c r="Q613" s="11"/>
      <c r="R613" s="11"/>
      <c r="S613" s="11"/>
    </row>
    <row r="614" spans="1:19" ht="15" customHeight="1" x14ac:dyDescent="0.25">
      <c r="A614" s="6" t="s">
        <v>515</v>
      </c>
      <c r="B614" s="15" t="s">
        <v>717</v>
      </c>
      <c r="C614" s="11">
        <f t="shared" si="124"/>
        <v>25296521.82</v>
      </c>
      <c r="D614" s="11">
        <f t="shared" si="128"/>
        <v>510029.75</v>
      </c>
      <c r="E614" s="11">
        <f t="shared" si="125"/>
        <v>953326.62</v>
      </c>
      <c r="F614" s="11"/>
      <c r="G614" s="11"/>
      <c r="H614" s="11"/>
      <c r="I614" s="11"/>
      <c r="J614" s="11"/>
      <c r="K614" s="11"/>
      <c r="L614" s="12">
        <v>5</v>
      </c>
      <c r="M614" s="11">
        <v>23833165.449999999</v>
      </c>
      <c r="N614" s="12"/>
      <c r="O614" s="11"/>
      <c r="P614" s="11"/>
      <c r="Q614" s="11"/>
      <c r="R614" s="11"/>
      <c r="S614" s="11"/>
    </row>
    <row r="615" spans="1:19" ht="15" customHeight="1" x14ac:dyDescent="0.25">
      <c r="A615" s="6" t="s">
        <v>516</v>
      </c>
      <c r="B615" s="15" t="s">
        <v>95</v>
      </c>
      <c r="C615" s="11">
        <f t="shared" si="124"/>
        <v>20237217.460000001</v>
      </c>
      <c r="D615" s="11">
        <f t="shared" si="128"/>
        <v>408023.8</v>
      </c>
      <c r="E615" s="11">
        <f t="shared" si="125"/>
        <v>762661.3</v>
      </c>
      <c r="F615" s="11"/>
      <c r="G615" s="11"/>
      <c r="H615" s="11"/>
      <c r="I615" s="11"/>
      <c r="J615" s="11"/>
      <c r="K615" s="11"/>
      <c r="L615" s="12">
        <v>4</v>
      </c>
      <c r="M615" s="11">
        <v>19066532.359999999</v>
      </c>
      <c r="N615" s="12"/>
      <c r="O615" s="11"/>
      <c r="P615" s="11"/>
      <c r="Q615" s="11"/>
      <c r="R615" s="11"/>
      <c r="S615" s="11"/>
    </row>
    <row r="616" spans="1:19" ht="15" customHeight="1" x14ac:dyDescent="0.25">
      <c r="A616" s="6" t="s">
        <v>517</v>
      </c>
      <c r="B616" s="15" t="s">
        <v>98</v>
      </c>
      <c r="C616" s="11">
        <f t="shared" si="124"/>
        <v>36514463.030000001</v>
      </c>
      <c r="D616" s="11">
        <f t="shared" si="128"/>
        <v>736206.44000000006</v>
      </c>
      <c r="E616" s="11">
        <f t="shared" si="125"/>
        <v>1376086.8</v>
      </c>
      <c r="F616" s="11"/>
      <c r="G616" s="11"/>
      <c r="H616" s="11"/>
      <c r="I616" s="11"/>
      <c r="J616" s="11"/>
      <c r="K616" s="11"/>
      <c r="L616" s="12">
        <v>6</v>
      </c>
      <c r="M616" s="11">
        <v>34402169.789999999</v>
      </c>
      <c r="N616" s="12"/>
      <c r="O616" s="11"/>
      <c r="P616" s="11"/>
      <c r="Q616" s="11"/>
      <c r="R616" s="11"/>
      <c r="S616" s="11"/>
    </row>
    <row r="617" spans="1:19" ht="15.75" customHeight="1" x14ac:dyDescent="0.25">
      <c r="A617" s="6" t="s">
        <v>518</v>
      </c>
      <c r="B617" s="15" t="s">
        <v>100</v>
      </c>
      <c r="C617" s="11">
        <f t="shared" si="124"/>
        <v>36514463.030000001</v>
      </c>
      <c r="D617" s="11">
        <f t="shared" si="128"/>
        <v>736206.44000000006</v>
      </c>
      <c r="E617" s="11">
        <f t="shared" si="125"/>
        <v>1376086.8</v>
      </c>
      <c r="F617" s="11"/>
      <c r="G617" s="11"/>
      <c r="H617" s="11"/>
      <c r="I617" s="11"/>
      <c r="J617" s="11"/>
      <c r="K617" s="11"/>
      <c r="L617" s="12">
        <v>6</v>
      </c>
      <c r="M617" s="11">
        <v>34402169.789999999</v>
      </c>
      <c r="N617" s="12"/>
      <c r="O617" s="11"/>
      <c r="P617" s="11"/>
      <c r="Q617" s="11"/>
      <c r="R617" s="11"/>
      <c r="S617" s="11"/>
    </row>
    <row r="618" spans="1:19" ht="15" customHeight="1" x14ac:dyDescent="0.25">
      <c r="A618" s="6" t="s">
        <v>519</v>
      </c>
      <c r="B618" s="15" t="s">
        <v>102</v>
      </c>
      <c r="C618" s="11">
        <f t="shared" si="124"/>
        <v>10118608.73</v>
      </c>
      <c r="D618" s="11">
        <f t="shared" si="128"/>
        <v>204011.90000000002</v>
      </c>
      <c r="E618" s="11">
        <f t="shared" si="125"/>
        <v>381330.65</v>
      </c>
      <c r="F618" s="11"/>
      <c r="G618" s="11"/>
      <c r="H618" s="11"/>
      <c r="I618" s="11"/>
      <c r="J618" s="11"/>
      <c r="K618" s="11"/>
      <c r="L618" s="12">
        <v>2</v>
      </c>
      <c r="M618" s="11">
        <v>9533266.1799999997</v>
      </c>
      <c r="N618" s="12"/>
      <c r="O618" s="11"/>
      <c r="P618" s="11"/>
      <c r="Q618" s="11"/>
      <c r="R618" s="11"/>
      <c r="S618" s="11"/>
    </row>
    <row r="619" spans="1:19" ht="15" customHeight="1" x14ac:dyDescent="0.25">
      <c r="A619" s="6" t="s">
        <v>520</v>
      </c>
      <c r="B619" s="15" t="s">
        <v>104</v>
      </c>
      <c r="C619" s="11">
        <f t="shared" si="124"/>
        <v>36514463.030000001</v>
      </c>
      <c r="D619" s="11">
        <f t="shared" si="128"/>
        <v>736206.44000000006</v>
      </c>
      <c r="E619" s="11">
        <f t="shared" si="125"/>
        <v>1376086.8</v>
      </c>
      <c r="F619" s="11"/>
      <c r="G619" s="11"/>
      <c r="H619" s="11"/>
      <c r="I619" s="11"/>
      <c r="J619" s="11"/>
      <c r="K619" s="11"/>
      <c r="L619" s="12">
        <v>6</v>
      </c>
      <c r="M619" s="11">
        <v>34402169.789999999</v>
      </c>
      <c r="N619" s="12"/>
      <c r="O619" s="11"/>
      <c r="P619" s="11"/>
      <c r="Q619" s="11"/>
      <c r="R619" s="11"/>
      <c r="S619" s="11"/>
    </row>
    <row r="620" spans="1:19" ht="15" customHeight="1" x14ac:dyDescent="0.25">
      <c r="A620" s="6" t="s">
        <v>521</v>
      </c>
      <c r="B620" s="15" t="s">
        <v>106</v>
      </c>
      <c r="C620" s="11">
        <f t="shared" si="124"/>
        <v>10118608.73</v>
      </c>
      <c r="D620" s="11">
        <f t="shared" si="128"/>
        <v>204011.90000000002</v>
      </c>
      <c r="E620" s="11">
        <f t="shared" si="125"/>
        <v>381330.65</v>
      </c>
      <c r="F620" s="11"/>
      <c r="G620" s="11"/>
      <c r="H620" s="11"/>
      <c r="I620" s="11"/>
      <c r="J620" s="11"/>
      <c r="K620" s="11"/>
      <c r="L620" s="12">
        <v>2</v>
      </c>
      <c r="M620" s="11">
        <v>9533266.1799999997</v>
      </c>
      <c r="N620" s="12"/>
      <c r="O620" s="11"/>
      <c r="P620" s="11"/>
      <c r="Q620" s="11"/>
      <c r="R620" s="11"/>
      <c r="S620" s="11"/>
    </row>
    <row r="621" spans="1:19" ht="15" customHeight="1" x14ac:dyDescent="0.25">
      <c r="A621" s="6" t="s">
        <v>522</v>
      </c>
      <c r="B621" s="15" t="s">
        <v>703</v>
      </c>
      <c r="C621" s="11">
        <f t="shared" si="124"/>
        <v>10118608.73</v>
      </c>
      <c r="D621" s="11">
        <f t="shared" si="128"/>
        <v>204011.90000000002</v>
      </c>
      <c r="E621" s="11">
        <f t="shared" si="125"/>
        <v>381330.65</v>
      </c>
      <c r="F621" s="11"/>
      <c r="G621" s="11"/>
      <c r="H621" s="11"/>
      <c r="I621" s="11"/>
      <c r="J621" s="11"/>
      <c r="K621" s="11"/>
      <c r="L621" s="12">
        <v>2</v>
      </c>
      <c r="M621" s="11">
        <v>9533266.1799999997</v>
      </c>
      <c r="N621" s="12"/>
      <c r="O621" s="11"/>
      <c r="P621" s="11"/>
      <c r="Q621" s="11"/>
      <c r="R621" s="11"/>
      <c r="S621" s="11"/>
    </row>
    <row r="622" spans="1:19" ht="15" customHeight="1" x14ac:dyDescent="0.25">
      <c r="A622" s="6" t="s">
        <v>523</v>
      </c>
      <c r="B622" s="15" t="s">
        <v>1149</v>
      </c>
      <c r="C622" s="11">
        <f t="shared" si="124"/>
        <v>12693022.33</v>
      </c>
      <c r="D622" s="11"/>
      <c r="E622" s="11">
        <f t="shared" si="125"/>
        <v>488193.17</v>
      </c>
      <c r="F622" s="11"/>
      <c r="G622" s="18"/>
      <c r="H622" s="11"/>
      <c r="I622" s="38"/>
      <c r="J622" s="18">
        <v>12204829.16</v>
      </c>
      <c r="K622" s="11"/>
      <c r="L622" s="12"/>
      <c r="M622" s="11"/>
      <c r="N622" s="12"/>
      <c r="O622" s="11"/>
      <c r="P622" s="11"/>
      <c r="Q622" s="11"/>
      <c r="R622" s="11"/>
      <c r="S622" s="11"/>
    </row>
    <row r="623" spans="1:19" ht="15" customHeight="1" x14ac:dyDescent="0.25">
      <c r="A623" s="6" t="s">
        <v>524</v>
      </c>
      <c r="B623" s="15" t="s">
        <v>1150</v>
      </c>
      <c r="C623" s="11">
        <f t="shared" si="124"/>
        <v>8260426.5099999998</v>
      </c>
      <c r="D623" s="11"/>
      <c r="E623" s="11">
        <f t="shared" si="125"/>
        <v>317708.72000000003</v>
      </c>
      <c r="F623" s="11"/>
      <c r="G623" s="18"/>
      <c r="H623" s="11"/>
      <c r="I623" s="38"/>
      <c r="J623" s="18">
        <v>7942717.79</v>
      </c>
      <c r="K623" s="11"/>
      <c r="L623" s="12"/>
      <c r="M623" s="11"/>
      <c r="N623" s="12"/>
      <c r="O623" s="11"/>
      <c r="P623" s="11"/>
      <c r="Q623" s="11"/>
      <c r="R623" s="11"/>
      <c r="S623" s="11"/>
    </row>
    <row r="624" spans="1:19" ht="15" customHeight="1" x14ac:dyDescent="0.25">
      <c r="A624" s="6" t="s">
        <v>525</v>
      </c>
      <c r="B624" s="15" t="s">
        <v>1151</v>
      </c>
      <c r="C624" s="11">
        <f t="shared" si="124"/>
        <v>12310767.73</v>
      </c>
      <c r="D624" s="11"/>
      <c r="E624" s="11">
        <f t="shared" si="125"/>
        <v>473491.07</v>
      </c>
      <c r="F624" s="11"/>
      <c r="G624" s="18"/>
      <c r="H624" s="11"/>
      <c r="I624" s="38"/>
      <c r="J624" s="18">
        <v>11837276.66</v>
      </c>
      <c r="K624" s="11"/>
      <c r="L624" s="12"/>
      <c r="M624" s="11"/>
      <c r="N624" s="12"/>
      <c r="O624" s="11"/>
      <c r="P624" s="11"/>
      <c r="Q624" s="11"/>
      <c r="R624" s="11"/>
      <c r="S624" s="11"/>
    </row>
    <row r="625" spans="1:19" ht="15" customHeight="1" x14ac:dyDescent="0.25">
      <c r="A625" s="6" t="s">
        <v>526</v>
      </c>
      <c r="B625" s="15" t="s">
        <v>1152</v>
      </c>
      <c r="C625" s="11">
        <f t="shared" si="124"/>
        <v>4821115.92</v>
      </c>
      <c r="D625" s="11"/>
      <c r="E625" s="11">
        <f t="shared" si="125"/>
        <v>185427.54</v>
      </c>
      <c r="F625" s="11"/>
      <c r="G625" s="18"/>
      <c r="H625" s="11"/>
      <c r="I625" s="38"/>
      <c r="J625" s="18">
        <v>4635688.38</v>
      </c>
      <c r="K625" s="11"/>
      <c r="L625" s="12"/>
      <c r="M625" s="11"/>
      <c r="N625" s="12"/>
      <c r="O625" s="11"/>
      <c r="P625" s="11"/>
      <c r="Q625" s="11"/>
      <c r="R625" s="11"/>
      <c r="S625" s="11"/>
    </row>
    <row r="626" spans="1:19" ht="15" customHeight="1" x14ac:dyDescent="0.25">
      <c r="A626" s="6" t="s">
        <v>527</v>
      </c>
      <c r="B626" s="15" t="s">
        <v>1495</v>
      </c>
      <c r="C626" s="11">
        <f t="shared" si="124"/>
        <v>36514463.030000001</v>
      </c>
      <c r="D626" s="11">
        <f>ROUNDUP(SUM(K626+M626)*0.0214,2)</f>
        <v>736206.44000000006</v>
      </c>
      <c r="E626" s="11">
        <f t="shared" si="125"/>
        <v>1376086.8</v>
      </c>
      <c r="F626" s="11"/>
      <c r="G626" s="11"/>
      <c r="H626" s="11"/>
      <c r="I626" s="11"/>
      <c r="J626" s="11"/>
      <c r="K626" s="11"/>
      <c r="L626" s="12">
        <v>6</v>
      </c>
      <c r="M626" s="11">
        <v>34402169.789999999</v>
      </c>
      <c r="N626" s="12"/>
      <c r="O626" s="11"/>
      <c r="P626" s="11"/>
      <c r="Q626" s="11"/>
      <c r="R626" s="11"/>
      <c r="S626" s="11"/>
    </row>
    <row r="627" spans="1:19" ht="15" customHeight="1" x14ac:dyDescent="0.25">
      <c r="A627" s="6" t="s">
        <v>528</v>
      </c>
      <c r="B627" s="15" t="s">
        <v>704</v>
      </c>
      <c r="C627" s="11">
        <f t="shared" si="124"/>
        <v>36514463.030000001</v>
      </c>
      <c r="D627" s="11">
        <f>ROUNDUP(SUM(K627+M627)*0.0214,2)</f>
        <v>736206.44000000006</v>
      </c>
      <c r="E627" s="11">
        <f t="shared" si="125"/>
        <v>1376086.8</v>
      </c>
      <c r="F627" s="11"/>
      <c r="G627" s="11"/>
      <c r="H627" s="11"/>
      <c r="I627" s="11"/>
      <c r="J627" s="11"/>
      <c r="K627" s="11"/>
      <c r="L627" s="12">
        <v>6</v>
      </c>
      <c r="M627" s="11">
        <v>34402169.789999999</v>
      </c>
      <c r="N627" s="12"/>
      <c r="O627" s="11"/>
      <c r="P627" s="11"/>
      <c r="Q627" s="11"/>
      <c r="R627" s="11"/>
      <c r="S627" s="11"/>
    </row>
    <row r="628" spans="1:19" ht="15" customHeight="1" x14ac:dyDescent="0.25">
      <c r="A628" s="6" t="s">
        <v>529</v>
      </c>
      <c r="B628" s="15" t="s">
        <v>705</v>
      </c>
      <c r="C628" s="11">
        <f t="shared" si="124"/>
        <v>30355826.18</v>
      </c>
      <c r="D628" s="11">
        <f>ROUNDUP(SUM(K628+M628)*0.0214,2)</f>
        <v>612035.69000000006</v>
      </c>
      <c r="E628" s="11">
        <f t="shared" si="125"/>
        <v>1143991.95</v>
      </c>
      <c r="F628" s="11"/>
      <c r="G628" s="11"/>
      <c r="H628" s="11"/>
      <c r="I628" s="11"/>
      <c r="J628" s="11"/>
      <c r="K628" s="11"/>
      <c r="L628" s="12">
        <v>6</v>
      </c>
      <c r="M628" s="11">
        <v>28599798.539999999</v>
      </c>
      <c r="N628" s="12"/>
      <c r="O628" s="11"/>
      <c r="P628" s="11"/>
      <c r="Q628" s="11"/>
      <c r="R628" s="11"/>
      <c r="S628" s="11"/>
    </row>
    <row r="629" spans="1:19" ht="15" customHeight="1" x14ac:dyDescent="0.25">
      <c r="A629" s="6" t="s">
        <v>530</v>
      </c>
      <c r="B629" s="15" t="s">
        <v>110</v>
      </c>
      <c r="C629" s="11">
        <f t="shared" si="124"/>
        <v>36514463.030000001</v>
      </c>
      <c r="D629" s="11">
        <f>ROUNDUP(SUM(K629+M629)*0.0214,2)</f>
        <v>736206.44000000006</v>
      </c>
      <c r="E629" s="11">
        <f t="shared" si="125"/>
        <v>1376086.8</v>
      </c>
      <c r="F629" s="11"/>
      <c r="G629" s="11"/>
      <c r="H629" s="11"/>
      <c r="I629" s="11"/>
      <c r="J629" s="11"/>
      <c r="K629" s="11"/>
      <c r="L629" s="12">
        <v>6</v>
      </c>
      <c r="M629" s="11">
        <v>34402169.789999999</v>
      </c>
      <c r="N629" s="12"/>
      <c r="O629" s="11"/>
      <c r="P629" s="11"/>
      <c r="Q629" s="11"/>
      <c r="R629" s="11"/>
      <c r="S629" s="11"/>
    </row>
    <row r="630" spans="1:19" ht="15" customHeight="1" x14ac:dyDescent="0.25">
      <c r="A630" s="6" t="s">
        <v>531</v>
      </c>
      <c r="B630" s="15" t="s">
        <v>1015</v>
      </c>
      <c r="C630" s="11">
        <f t="shared" si="124"/>
        <v>55520515.950000003</v>
      </c>
      <c r="D630" s="11"/>
      <c r="E630" s="11">
        <f t="shared" si="125"/>
        <v>2135404.46</v>
      </c>
      <c r="F630" s="11"/>
      <c r="G630" s="18"/>
      <c r="H630" s="11"/>
      <c r="I630" s="38"/>
      <c r="J630" s="18"/>
      <c r="K630" s="11"/>
      <c r="L630" s="12"/>
      <c r="M630" s="11"/>
      <c r="N630" s="12"/>
      <c r="O630" s="11"/>
      <c r="P630" s="11"/>
      <c r="Q630" s="11">
        <v>53385111.490000002</v>
      </c>
      <c r="R630" s="11"/>
      <c r="S630" s="11"/>
    </row>
    <row r="631" spans="1:19" ht="15" customHeight="1" x14ac:dyDescent="0.25">
      <c r="A631" s="6" t="s">
        <v>532</v>
      </c>
      <c r="B631" s="15" t="s">
        <v>1550</v>
      </c>
      <c r="C631" s="11">
        <f>ROUND(D631+E631+F631+G631+H631+I631+J631+K631+M631+O631+P631+Q631+R631+S631,2)</f>
        <v>64557630.439999998</v>
      </c>
      <c r="D631" s="11"/>
      <c r="E631" s="11">
        <f>ROUNDUP(SUM(F631+G631+H631+I631+J631+K631+M631+O631+P631+Q631+R631+S631)*0.04,2)</f>
        <v>2482985.7899999996</v>
      </c>
      <c r="F631" s="11"/>
      <c r="G631" s="18"/>
      <c r="H631" s="11">
        <v>12718584.68</v>
      </c>
      <c r="I631" s="20">
        <v>6288826.5300000003</v>
      </c>
      <c r="J631" s="18"/>
      <c r="K631" s="11"/>
      <c r="L631" s="12"/>
      <c r="M631" s="11"/>
      <c r="N631" s="12"/>
      <c r="O631" s="11"/>
      <c r="P631" s="11"/>
      <c r="Q631" s="11">
        <v>43067233.439999998</v>
      </c>
      <c r="R631" s="11"/>
      <c r="S631" s="11"/>
    </row>
    <row r="632" spans="1:19" ht="15" customHeight="1" x14ac:dyDescent="0.25">
      <c r="A632" s="6" t="s">
        <v>533</v>
      </c>
      <c r="B632" s="15" t="s">
        <v>112</v>
      </c>
      <c r="C632" s="11">
        <f t="shared" ref="C632:C638" si="129">ROUND(D632+E632+F632+G632+H632+I632+J632+K632+M632+O632+P632+Q632+R632+S632,2)</f>
        <v>15177913.1</v>
      </c>
      <c r="D632" s="11">
        <f>ROUNDUP(SUM(K632+M632)*0.0214,2)</f>
        <v>306017.85000000003</v>
      </c>
      <c r="E632" s="11">
        <f t="shared" ref="E632:E638" si="130">ROUNDUP(SUM(F632+G632+H632+I632+J632+K632+M632+O632+P632+Q632+R632+S632)*0.04,2)</f>
        <v>571995.98</v>
      </c>
      <c r="F632" s="11"/>
      <c r="G632" s="11"/>
      <c r="H632" s="11"/>
      <c r="I632" s="11"/>
      <c r="J632" s="11"/>
      <c r="K632" s="11"/>
      <c r="L632" s="12">
        <v>3</v>
      </c>
      <c r="M632" s="11">
        <v>14299899.27</v>
      </c>
      <c r="N632" s="12"/>
      <c r="O632" s="11"/>
      <c r="P632" s="11"/>
      <c r="Q632" s="11"/>
      <c r="R632" s="11"/>
      <c r="S632" s="11"/>
    </row>
    <row r="633" spans="1:19" ht="15" customHeight="1" x14ac:dyDescent="0.25">
      <c r="A633" s="6" t="s">
        <v>534</v>
      </c>
      <c r="B633" s="15" t="s">
        <v>719</v>
      </c>
      <c r="C633" s="11">
        <f t="shared" si="129"/>
        <v>10118608.73</v>
      </c>
      <c r="D633" s="11">
        <f>ROUNDUP(SUM(K633+M633)*0.0214,2)</f>
        <v>204011.90000000002</v>
      </c>
      <c r="E633" s="11">
        <f t="shared" si="130"/>
        <v>381330.65</v>
      </c>
      <c r="F633" s="11"/>
      <c r="G633" s="11"/>
      <c r="H633" s="11"/>
      <c r="I633" s="11"/>
      <c r="J633" s="11"/>
      <c r="K633" s="11"/>
      <c r="L633" s="12">
        <v>2</v>
      </c>
      <c r="M633" s="11">
        <v>9533266.1799999997</v>
      </c>
      <c r="N633" s="12"/>
      <c r="O633" s="11"/>
      <c r="P633" s="11"/>
      <c r="Q633" s="11"/>
      <c r="R633" s="11"/>
      <c r="S633" s="11"/>
    </row>
    <row r="634" spans="1:19" ht="15" customHeight="1" x14ac:dyDescent="0.25">
      <c r="A634" s="6" t="s">
        <v>815</v>
      </c>
      <c r="B634" s="15" t="s">
        <v>114</v>
      </c>
      <c r="C634" s="11">
        <f t="shared" si="129"/>
        <v>20237217.460000001</v>
      </c>
      <c r="D634" s="11">
        <f>ROUNDUP(SUM(K634+M634)*0.0214,2)</f>
        <v>408023.8</v>
      </c>
      <c r="E634" s="11">
        <f t="shared" si="130"/>
        <v>762661.3</v>
      </c>
      <c r="F634" s="11"/>
      <c r="G634" s="11"/>
      <c r="H634" s="11"/>
      <c r="I634" s="11"/>
      <c r="J634" s="11"/>
      <c r="K634" s="11"/>
      <c r="L634" s="12">
        <v>4</v>
      </c>
      <c r="M634" s="11">
        <v>19066532.359999999</v>
      </c>
      <c r="N634" s="12"/>
      <c r="O634" s="11"/>
      <c r="P634" s="11"/>
      <c r="Q634" s="11"/>
      <c r="R634" s="11"/>
      <c r="S634" s="11"/>
    </row>
    <row r="635" spans="1:19" ht="15" customHeight="1" x14ac:dyDescent="0.25">
      <c r="A635" s="6" t="s">
        <v>535</v>
      </c>
      <c r="B635" s="15" t="s">
        <v>116</v>
      </c>
      <c r="C635" s="11">
        <f t="shared" si="129"/>
        <v>5059304.37</v>
      </c>
      <c r="D635" s="11">
        <f>ROUNDUP(SUM(K635+M635)*0.0214,2)</f>
        <v>102005.95</v>
      </c>
      <c r="E635" s="11">
        <f t="shared" si="130"/>
        <v>190665.33000000002</v>
      </c>
      <c r="F635" s="11"/>
      <c r="G635" s="11"/>
      <c r="H635" s="11"/>
      <c r="I635" s="11"/>
      <c r="J635" s="11"/>
      <c r="K635" s="11"/>
      <c r="L635" s="12">
        <v>1</v>
      </c>
      <c r="M635" s="11">
        <v>4766633.09</v>
      </c>
      <c r="N635" s="12"/>
      <c r="O635" s="11"/>
      <c r="P635" s="11"/>
      <c r="Q635" s="11"/>
      <c r="R635" s="11"/>
      <c r="S635" s="11"/>
    </row>
    <row r="636" spans="1:19" ht="15" customHeight="1" x14ac:dyDescent="0.25">
      <c r="A636" s="6" t="s">
        <v>536</v>
      </c>
      <c r="B636" s="15" t="s">
        <v>681</v>
      </c>
      <c r="C636" s="11">
        <f>ROUND(D636+E636+F636+G636+H636+I636+J636+K636+M636+O636+P636+Q636+R636+S636,2)</f>
        <v>63418097.340000004</v>
      </c>
      <c r="D636" s="11"/>
      <c r="E636" s="11">
        <f>ROUNDUP(SUM(F636+G636+H636+I636+J636+K636+M636+O636+P636+Q636+R636+S636)*0.04,2)</f>
        <v>2439157.59</v>
      </c>
      <c r="F636" s="11"/>
      <c r="G636" s="11"/>
      <c r="H636" s="11"/>
      <c r="I636" s="11"/>
      <c r="J636" s="11"/>
      <c r="K636" s="11"/>
      <c r="L636" s="12"/>
      <c r="M636" s="11"/>
      <c r="N636" s="12"/>
      <c r="O636" s="11"/>
      <c r="P636" s="11"/>
      <c r="Q636" s="11">
        <v>60978939.75</v>
      </c>
      <c r="R636" s="11"/>
      <c r="S636" s="11"/>
    </row>
    <row r="637" spans="1:19" ht="15" customHeight="1" x14ac:dyDescent="0.25">
      <c r="A637" s="6" t="s">
        <v>537</v>
      </c>
      <c r="B637" s="15" t="s">
        <v>706</v>
      </c>
      <c r="C637" s="11">
        <f t="shared" si="129"/>
        <v>25296521.82</v>
      </c>
      <c r="D637" s="11">
        <f>ROUNDUP(SUM(K637+M637)*0.0214,2)</f>
        <v>510029.75</v>
      </c>
      <c r="E637" s="11">
        <f t="shared" si="130"/>
        <v>953326.62</v>
      </c>
      <c r="F637" s="11"/>
      <c r="G637" s="11"/>
      <c r="H637" s="11"/>
      <c r="I637" s="11"/>
      <c r="J637" s="11"/>
      <c r="K637" s="11"/>
      <c r="L637" s="12">
        <v>5</v>
      </c>
      <c r="M637" s="11">
        <v>23833165.449999999</v>
      </c>
      <c r="N637" s="12"/>
      <c r="O637" s="11"/>
      <c r="P637" s="11"/>
      <c r="Q637" s="11"/>
      <c r="R637" s="11"/>
      <c r="S637" s="11"/>
    </row>
    <row r="638" spans="1:19" ht="15" customHeight="1" x14ac:dyDescent="0.25">
      <c r="A638" s="6" t="s">
        <v>538</v>
      </c>
      <c r="B638" s="15" t="s">
        <v>1153</v>
      </c>
      <c r="C638" s="11">
        <f t="shared" si="129"/>
        <v>38493903.909999996</v>
      </c>
      <c r="D638" s="11"/>
      <c r="E638" s="11">
        <f t="shared" si="130"/>
        <v>1480534.77</v>
      </c>
      <c r="F638" s="11"/>
      <c r="G638" s="18">
        <v>25306692.629999999</v>
      </c>
      <c r="H638" s="11"/>
      <c r="I638" s="38"/>
      <c r="J638" s="18">
        <v>11706676.51</v>
      </c>
      <c r="K638" s="11"/>
      <c r="L638" s="12"/>
      <c r="M638" s="11"/>
      <c r="N638" s="12"/>
      <c r="O638" s="11"/>
      <c r="P638" s="11"/>
      <c r="Q638" s="11"/>
      <c r="R638" s="11"/>
      <c r="S638" s="11"/>
    </row>
    <row r="639" spans="1:19" ht="15" customHeight="1" x14ac:dyDescent="0.25">
      <c r="A639" s="6"/>
      <c r="B639" s="15" t="s">
        <v>117</v>
      </c>
      <c r="C639" s="11">
        <f>ROUND(D639+E639+F639+G639+H639+I639+J639+K639+M639+O639+P639+Q639+R639+S639,2)</f>
        <v>1678054491.8199999</v>
      </c>
      <c r="D639" s="11">
        <f>SUM(D566:D638)</f>
        <v>22696878.970000006</v>
      </c>
      <c r="E639" s="11">
        <f>SUM(E566:E638)</f>
        <v>63670948.479999959</v>
      </c>
      <c r="F639" s="11">
        <f t="shared" ref="F639:S639" si="131">SUM(F566:F638)</f>
        <v>0</v>
      </c>
      <c r="G639" s="11">
        <f t="shared" si="131"/>
        <v>67236607.789999992</v>
      </c>
      <c r="H639" s="11">
        <f>SUM(H566:H638)</f>
        <v>23722864.189999998</v>
      </c>
      <c r="I639" s="11">
        <f>SUM(I566:I638)</f>
        <v>14136972.960000001</v>
      </c>
      <c r="J639" s="11">
        <f t="shared" si="131"/>
        <v>123236696.5</v>
      </c>
      <c r="K639" s="11">
        <f t="shared" si="131"/>
        <v>0</v>
      </c>
      <c r="L639" s="12">
        <f t="shared" si="131"/>
        <v>201</v>
      </c>
      <c r="M639" s="11">
        <f t="shared" si="131"/>
        <v>1060601809.8399994</v>
      </c>
      <c r="N639" s="11" t="s">
        <v>65</v>
      </c>
      <c r="O639" s="11">
        <f t="shared" si="131"/>
        <v>38391945</v>
      </c>
      <c r="P639" s="11">
        <f t="shared" si="131"/>
        <v>0</v>
      </c>
      <c r="Q639" s="11">
        <f>SUM(Q566:Q638)</f>
        <v>213394071.40000001</v>
      </c>
      <c r="R639" s="11">
        <f t="shared" si="131"/>
        <v>50965696.689999998</v>
      </c>
      <c r="S639" s="11">
        <f t="shared" si="131"/>
        <v>0</v>
      </c>
    </row>
    <row r="640" spans="1:19" ht="15" customHeight="1" x14ac:dyDescent="0.25">
      <c r="A640" s="6"/>
      <c r="B640" s="6" t="s">
        <v>27</v>
      </c>
      <c r="C640" s="11"/>
      <c r="D640" s="13"/>
      <c r="E640" s="13"/>
      <c r="F640" s="13"/>
      <c r="G640" s="13"/>
      <c r="H640" s="13"/>
      <c r="I640" s="13"/>
      <c r="J640" s="13"/>
      <c r="K640" s="13"/>
      <c r="L640" s="14"/>
      <c r="M640" s="13"/>
      <c r="N640" s="13"/>
      <c r="O640" s="13"/>
      <c r="P640" s="13"/>
      <c r="Q640" s="13"/>
      <c r="R640" s="13"/>
      <c r="S640" s="13"/>
    </row>
    <row r="641" spans="1:19" ht="15" customHeight="1" x14ac:dyDescent="0.25">
      <c r="A641" s="6" t="s">
        <v>539</v>
      </c>
      <c r="B641" s="15" t="s">
        <v>1544</v>
      </c>
      <c r="C641" s="11">
        <f t="shared" ref="C641" si="132">ROUND(D641+E641+F641+G641+H641+I641+J641+K641+M641+O641+P641+Q641+R641+S641,2)</f>
        <v>24342975.350000001</v>
      </c>
      <c r="D641" s="11">
        <f>ROUNDUP(SUM(F641+G641+H641+I641+J641+K641+M641+O641+P641+Q641+R641+S641)*0.0214,2)</f>
        <v>490804.29000000004</v>
      </c>
      <c r="E641" s="11">
        <f>ROUNDUP(SUM(F641+G641+H641+I641+J641+K641+M641+O641+P641+Q641+R641+S641)*0.04,2)</f>
        <v>917391.2</v>
      </c>
      <c r="F641" s="11"/>
      <c r="G641" s="11"/>
      <c r="H641" s="11"/>
      <c r="I641" s="11"/>
      <c r="J641" s="18"/>
      <c r="K641" s="11"/>
      <c r="L641" s="12">
        <v>4</v>
      </c>
      <c r="M641" s="11">
        <v>22934779.859999999</v>
      </c>
      <c r="N641" s="12"/>
      <c r="O641" s="11"/>
      <c r="P641" s="11"/>
      <c r="Q641" s="16"/>
      <c r="R641" s="11"/>
      <c r="S641" s="11"/>
    </row>
    <row r="642" spans="1:19" ht="15" customHeight="1" x14ac:dyDescent="0.25">
      <c r="A642" s="6"/>
      <c r="B642" s="15" t="s">
        <v>1545</v>
      </c>
      <c r="C642" s="11">
        <f>ROUND(D642+E642+F642+G642+H642+I642+J642+K642+M642+O642+P642+Q642+R642+S642,2)</f>
        <v>24342975.350000001</v>
      </c>
      <c r="D642" s="11">
        <f t="shared" ref="D642:S642" si="133">SUM(D641)</f>
        <v>490804.29000000004</v>
      </c>
      <c r="E642" s="11">
        <f t="shared" si="133"/>
        <v>917391.2</v>
      </c>
      <c r="F642" s="11">
        <f t="shared" si="133"/>
        <v>0</v>
      </c>
      <c r="G642" s="11">
        <f t="shared" si="133"/>
        <v>0</v>
      </c>
      <c r="H642" s="11">
        <f t="shared" si="133"/>
        <v>0</v>
      </c>
      <c r="I642" s="11">
        <f t="shared" si="133"/>
        <v>0</v>
      </c>
      <c r="J642" s="11">
        <f t="shared" si="133"/>
        <v>0</v>
      </c>
      <c r="K642" s="11">
        <f t="shared" si="133"/>
        <v>0</v>
      </c>
      <c r="L642" s="12">
        <f t="shared" si="133"/>
        <v>4</v>
      </c>
      <c r="M642" s="11">
        <f t="shared" si="133"/>
        <v>22934779.859999999</v>
      </c>
      <c r="N642" s="11" t="s">
        <v>65</v>
      </c>
      <c r="O642" s="11">
        <f t="shared" si="133"/>
        <v>0</v>
      </c>
      <c r="P642" s="11">
        <f t="shared" si="133"/>
        <v>0</v>
      </c>
      <c r="Q642" s="11">
        <f t="shared" si="133"/>
        <v>0</v>
      </c>
      <c r="R642" s="11">
        <f t="shared" si="133"/>
        <v>0</v>
      </c>
      <c r="S642" s="11">
        <f t="shared" si="133"/>
        <v>0</v>
      </c>
    </row>
    <row r="643" spans="1:19" ht="15" customHeight="1" x14ac:dyDescent="0.25">
      <c r="A643" s="6"/>
      <c r="B643" s="6" t="s">
        <v>28</v>
      </c>
      <c r="C643" s="11"/>
      <c r="D643" s="13"/>
      <c r="E643" s="13"/>
      <c r="F643" s="13"/>
      <c r="G643" s="13"/>
      <c r="H643" s="13"/>
      <c r="I643" s="13"/>
      <c r="J643" s="13"/>
      <c r="K643" s="13"/>
      <c r="L643" s="14"/>
      <c r="M643" s="13"/>
      <c r="N643" s="13"/>
      <c r="O643" s="13"/>
      <c r="P643" s="13"/>
      <c r="Q643" s="13"/>
      <c r="R643" s="13"/>
      <c r="S643" s="13"/>
    </row>
    <row r="644" spans="1:19" ht="15" customHeight="1" x14ac:dyDescent="0.25">
      <c r="A644" s="6" t="s">
        <v>540</v>
      </c>
      <c r="B644" s="15" t="s">
        <v>1179</v>
      </c>
      <c r="C644" s="11">
        <f>ROUND(D644+E644+F644+G644+H644+I644+J644+K644+M644+O644+P644+Q644+R644+S644,2)</f>
        <v>7366021.6699999999</v>
      </c>
      <c r="D644" s="13"/>
      <c r="E644" s="11">
        <f t="shared" ref="E644:E663" si="134">ROUNDUP(SUM(F644+G644+H644+I644+J644+K644+M644+O644+P644+Q644+R644+S644)*0.04,2)</f>
        <v>283308.53000000003</v>
      </c>
      <c r="F644" s="13"/>
      <c r="G644" s="13"/>
      <c r="H644" s="33">
        <v>4739313.83</v>
      </c>
      <c r="I644" s="33">
        <v>2343399.31</v>
      </c>
      <c r="J644" s="13"/>
      <c r="K644" s="13"/>
      <c r="L644" s="14"/>
      <c r="M644" s="13"/>
      <c r="N644" s="13"/>
      <c r="O644" s="13"/>
      <c r="P644" s="13"/>
      <c r="Q644" s="13"/>
      <c r="R644" s="13"/>
      <c r="S644" s="13"/>
    </row>
    <row r="645" spans="1:19" ht="15" customHeight="1" x14ac:dyDescent="0.25">
      <c r="A645" s="6" t="s">
        <v>541</v>
      </c>
      <c r="B645" s="15" t="s">
        <v>1178</v>
      </c>
      <c r="C645" s="11">
        <f t="shared" ref="C645:C659" si="135">ROUND(D645+E645+F645+G645+H645+I645+J645+K645+M645+O645+P645+Q645+R645+S645,2)</f>
        <v>13217294.380000001</v>
      </c>
      <c r="D645" s="13"/>
      <c r="E645" s="11">
        <f t="shared" si="134"/>
        <v>508357.48</v>
      </c>
      <c r="F645" s="13"/>
      <c r="G645" s="13"/>
      <c r="H645" s="33">
        <v>8303247.1600000001</v>
      </c>
      <c r="I645" s="33">
        <v>4405689.74</v>
      </c>
      <c r="J645" s="13"/>
      <c r="K645" s="13"/>
      <c r="L645" s="14"/>
      <c r="M645" s="13"/>
      <c r="N645" s="13"/>
      <c r="O645" s="13"/>
      <c r="P645" s="13"/>
      <c r="Q645" s="13"/>
      <c r="R645" s="13"/>
      <c r="S645" s="13"/>
    </row>
    <row r="646" spans="1:19" ht="15" customHeight="1" x14ac:dyDescent="0.25">
      <c r="A646" s="6" t="s">
        <v>542</v>
      </c>
      <c r="B646" s="15" t="s">
        <v>1180</v>
      </c>
      <c r="C646" s="11">
        <f t="shared" si="135"/>
        <v>7587121.2999999998</v>
      </c>
      <c r="D646" s="13"/>
      <c r="E646" s="11">
        <f t="shared" si="134"/>
        <v>291812.36</v>
      </c>
      <c r="F646" s="13"/>
      <c r="G646" s="13"/>
      <c r="H646" s="33">
        <v>7295308.9400000004</v>
      </c>
      <c r="I646" s="33"/>
      <c r="J646" s="13"/>
      <c r="K646" s="13"/>
      <c r="L646" s="14"/>
      <c r="M646" s="13"/>
      <c r="N646" s="13"/>
      <c r="O646" s="13"/>
      <c r="P646" s="13"/>
      <c r="Q646" s="13"/>
      <c r="R646" s="13"/>
      <c r="S646" s="13"/>
    </row>
    <row r="647" spans="1:19" ht="15" customHeight="1" x14ac:dyDescent="0.25">
      <c r="A647" s="6" t="s">
        <v>543</v>
      </c>
      <c r="B647" s="15" t="s">
        <v>1181</v>
      </c>
      <c r="C647" s="11">
        <f t="shared" si="135"/>
        <v>4129798.35</v>
      </c>
      <c r="D647" s="13"/>
      <c r="E647" s="11">
        <v>255595.71</v>
      </c>
      <c r="F647" s="13"/>
      <c r="G647" s="13"/>
      <c r="H647" s="33">
        <v>2723064.4</v>
      </c>
      <c r="I647" s="33">
        <v>1151138.24</v>
      </c>
      <c r="J647" s="13"/>
      <c r="K647" s="13"/>
      <c r="L647" s="14"/>
      <c r="M647" s="13"/>
      <c r="N647" s="13"/>
      <c r="O647" s="13"/>
      <c r="P647" s="13"/>
      <c r="Q647" s="13"/>
      <c r="R647" s="13"/>
      <c r="S647" s="13"/>
    </row>
    <row r="648" spans="1:19" ht="15" customHeight="1" x14ac:dyDescent="0.25">
      <c r="A648" s="6" t="s">
        <v>544</v>
      </c>
      <c r="B648" s="15" t="s">
        <v>1182</v>
      </c>
      <c r="C648" s="11">
        <f t="shared" si="135"/>
        <v>18519204.98</v>
      </c>
      <c r="D648" s="13"/>
      <c r="E648" s="11">
        <f t="shared" si="134"/>
        <v>712277.12</v>
      </c>
      <c r="F648" s="13"/>
      <c r="G648" s="13"/>
      <c r="H648" s="33">
        <v>12766499.859999999</v>
      </c>
      <c r="I648" s="33">
        <v>5040428</v>
      </c>
      <c r="J648" s="13"/>
      <c r="K648" s="13"/>
      <c r="L648" s="14"/>
      <c r="M648" s="13"/>
      <c r="N648" s="13"/>
      <c r="O648" s="13"/>
      <c r="P648" s="13"/>
      <c r="Q648" s="13"/>
      <c r="R648" s="13"/>
      <c r="S648" s="13"/>
    </row>
    <row r="649" spans="1:19" ht="15" customHeight="1" x14ac:dyDescent="0.25">
      <c r="A649" s="6" t="s">
        <v>547</v>
      </c>
      <c r="B649" s="15" t="s">
        <v>1118</v>
      </c>
      <c r="C649" s="11">
        <f t="shared" si="135"/>
        <v>182462303.81999999</v>
      </c>
      <c r="D649" s="11"/>
      <c r="E649" s="11">
        <f t="shared" si="134"/>
        <v>7017780.9199999999</v>
      </c>
      <c r="F649" s="11"/>
      <c r="G649" s="11">
        <v>25589841.059999999</v>
      </c>
      <c r="H649" s="11">
        <v>17334145.52</v>
      </c>
      <c r="I649" s="11"/>
      <c r="J649" s="11">
        <v>11837651.84</v>
      </c>
      <c r="K649" s="11"/>
      <c r="L649" s="12"/>
      <c r="M649" s="11"/>
      <c r="N649" s="12"/>
      <c r="O649" s="11"/>
      <c r="P649" s="11">
        <v>1708149.12</v>
      </c>
      <c r="Q649" s="11"/>
      <c r="R649" s="11">
        <v>118974735.36</v>
      </c>
      <c r="S649" s="11"/>
    </row>
    <row r="650" spans="1:19" ht="15" customHeight="1" x14ac:dyDescent="0.25">
      <c r="A650" s="6" t="s">
        <v>548</v>
      </c>
      <c r="B650" s="15" t="s">
        <v>136</v>
      </c>
      <c r="C650" s="11">
        <f t="shared" si="135"/>
        <v>29658797.600000001</v>
      </c>
      <c r="D650" s="11"/>
      <c r="E650" s="11">
        <f t="shared" si="134"/>
        <v>1140722.99</v>
      </c>
      <c r="F650" s="11"/>
      <c r="G650" s="11"/>
      <c r="H650" s="11"/>
      <c r="I650" s="11"/>
      <c r="J650" s="11">
        <v>7922144.4500000002</v>
      </c>
      <c r="K650" s="11"/>
      <c r="L650" s="12"/>
      <c r="M650" s="11"/>
      <c r="N650" s="12" t="s">
        <v>135</v>
      </c>
      <c r="O650" s="11">
        <v>20595930.16</v>
      </c>
      <c r="P650" s="11"/>
      <c r="Q650" s="11"/>
      <c r="R650" s="11"/>
      <c r="S650" s="11"/>
    </row>
    <row r="651" spans="1:19" ht="15" customHeight="1" x14ac:dyDescent="0.25">
      <c r="A651" s="6" t="s">
        <v>549</v>
      </c>
      <c r="B651" s="15" t="s">
        <v>137</v>
      </c>
      <c r="C651" s="11">
        <f t="shared" si="135"/>
        <v>40940229.460000001</v>
      </c>
      <c r="D651" s="11"/>
      <c r="E651" s="11">
        <f t="shared" si="134"/>
        <v>1574624.21</v>
      </c>
      <c r="F651" s="11">
        <v>18478957.390000001</v>
      </c>
      <c r="G651" s="11"/>
      <c r="H651" s="11"/>
      <c r="I651" s="11"/>
      <c r="J651" s="11">
        <v>20886647.859999999</v>
      </c>
      <c r="K651" s="11"/>
      <c r="L651" s="12"/>
      <c r="M651" s="11"/>
      <c r="N651" s="12"/>
      <c r="O651" s="11"/>
      <c r="P651" s="11"/>
      <c r="Q651" s="11"/>
      <c r="R651" s="11"/>
      <c r="S651" s="11"/>
    </row>
    <row r="652" spans="1:19" ht="15" customHeight="1" x14ac:dyDescent="0.25">
      <c r="A652" s="6" t="s">
        <v>550</v>
      </c>
      <c r="B652" s="15" t="s">
        <v>1183</v>
      </c>
      <c r="C652" s="11">
        <f t="shared" si="135"/>
        <v>25570188.75</v>
      </c>
      <c r="D652" s="11"/>
      <c r="E652" s="11">
        <f t="shared" si="134"/>
        <v>983468.8</v>
      </c>
      <c r="F652" s="11"/>
      <c r="G652" s="11">
        <v>12594826.82</v>
      </c>
      <c r="H652" s="11">
        <v>8597468.5399999991</v>
      </c>
      <c r="I652" s="11">
        <v>3394424.59</v>
      </c>
      <c r="J652" s="11"/>
      <c r="K652" s="11"/>
      <c r="L652" s="12"/>
      <c r="M652" s="11"/>
      <c r="N652" s="12"/>
      <c r="O652" s="11"/>
      <c r="P652" s="11"/>
      <c r="Q652" s="11"/>
      <c r="R652" s="11"/>
      <c r="S652" s="11"/>
    </row>
    <row r="653" spans="1:19" ht="15" customHeight="1" x14ac:dyDescent="0.25">
      <c r="A653" s="6" t="s">
        <v>816</v>
      </c>
      <c r="B653" s="15" t="s">
        <v>138</v>
      </c>
      <c r="C653" s="11">
        <f t="shared" si="135"/>
        <v>8707232.6999999993</v>
      </c>
      <c r="D653" s="11"/>
      <c r="E653" s="11">
        <f t="shared" si="134"/>
        <v>334893.57</v>
      </c>
      <c r="F653" s="11"/>
      <c r="G653" s="11"/>
      <c r="H653" s="11">
        <v>3889636.46</v>
      </c>
      <c r="I653" s="11">
        <v>2063834.92</v>
      </c>
      <c r="J653" s="11">
        <v>2418867.75</v>
      </c>
      <c r="K653" s="11"/>
      <c r="L653" s="12"/>
      <c r="M653" s="11"/>
      <c r="N653" s="12"/>
      <c r="O653" s="11"/>
      <c r="P653" s="11"/>
      <c r="Q653" s="11"/>
      <c r="R653" s="11"/>
      <c r="S653" s="11"/>
    </row>
    <row r="654" spans="1:19" ht="15" customHeight="1" x14ac:dyDescent="0.25">
      <c r="A654" s="6" t="s">
        <v>551</v>
      </c>
      <c r="B654" s="15" t="s">
        <v>140</v>
      </c>
      <c r="C654" s="11">
        <f t="shared" si="135"/>
        <v>1764993.19</v>
      </c>
      <c r="D654" s="11"/>
      <c r="E654" s="11">
        <f t="shared" si="134"/>
        <v>67884.36</v>
      </c>
      <c r="F654" s="11"/>
      <c r="G654" s="11"/>
      <c r="H654" s="11"/>
      <c r="I654" s="11"/>
      <c r="J654" s="11">
        <v>1697108.83</v>
      </c>
      <c r="K654" s="11"/>
      <c r="L654" s="12"/>
      <c r="M654" s="11"/>
      <c r="N654" s="12"/>
      <c r="O654" s="11"/>
      <c r="P654" s="11"/>
      <c r="Q654" s="11"/>
      <c r="R654" s="11"/>
      <c r="S654" s="11"/>
    </row>
    <row r="655" spans="1:19" ht="15" customHeight="1" x14ac:dyDescent="0.25">
      <c r="A655" s="6" t="s">
        <v>817</v>
      </c>
      <c r="B655" s="15" t="s">
        <v>142</v>
      </c>
      <c r="C655" s="11">
        <f t="shared" si="135"/>
        <v>4706887.38</v>
      </c>
      <c r="D655" s="11"/>
      <c r="E655" s="11">
        <f t="shared" si="134"/>
        <v>181034.13</v>
      </c>
      <c r="F655" s="11"/>
      <c r="G655" s="11"/>
      <c r="H655" s="11">
        <v>2956917.52</v>
      </c>
      <c r="I655" s="11">
        <v>1568935.73</v>
      </c>
      <c r="J655" s="11"/>
      <c r="K655" s="11"/>
      <c r="L655" s="12"/>
      <c r="M655" s="11"/>
      <c r="N655" s="12"/>
      <c r="O655" s="11"/>
      <c r="P655" s="11"/>
      <c r="Q655" s="11"/>
      <c r="R655" s="11"/>
      <c r="S655" s="11"/>
    </row>
    <row r="656" spans="1:19" ht="15" customHeight="1" x14ac:dyDescent="0.25">
      <c r="A656" s="6" t="s">
        <v>552</v>
      </c>
      <c r="B656" s="15" t="s">
        <v>144</v>
      </c>
      <c r="C656" s="11">
        <f t="shared" si="135"/>
        <v>11826712.720000001</v>
      </c>
      <c r="D656" s="11"/>
      <c r="E656" s="11">
        <f t="shared" si="134"/>
        <v>454873.57</v>
      </c>
      <c r="F656" s="11"/>
      <c r="G656" s="11"/>
      <c r="H656" s="11"/>
      <c r="I656" s="11"/>
      <c r="J656" s="11">
        <v>2248081.9900000002</v>
      </c>
      <c r="K656" s="11"/>
      <c r="L656" s="12"/>
      <c r="M656" s="11"/>
      <c r="N656" s="12" t="s">
        <v>135</v>
      </c>
      <c r="O656" s="11">
        <v>9123757.1600000001</v>
      </c>
      <c r="P656" s="11"/>
      <c r="Q656" s="11"/>
      <c r="R656" s="11"/>
      <c r="S656" s="11"/>
    </row>
    <row r="657" spans="1:19" ht="15" customHeight="1" x14ac:dyDescent="0.25">
      <c r="A657" s="6" t="s">
        <v>553</v>
      </c>
      <c r="B657" s="15" t="s">
        <v>146</v>
      </c>
      <c r="C657" s="11">
        <f t="shared" si="135"/>
        <v>2569859.88</v>
      </c>
      <c r="D657" s="11"/>
      <c r="E657" s="11">
        <f t="shared" si="134"/>
        <v>98840.76999999999</v>
      </c>
      <c r="F657" s="11"/>
      <c r="G657" s="11"/>
      <c r="H657" s="11"/>
      <c r="I657" s="11"/>
      <c r="J657" s="11">
        <v>2471019.11</v>
      </c>
      <c r="K657" s="11"/>
      <c r="L657" s="12"/>
      <c r="M657" s="11"/>
      <c r="N657" s="12"/>
      <c r="O657" s="11"/>
      <c r="P657" s="11"/>
      <c r="Q657" s="11"/>
      <c r="R657" s="11"/>
      <c r="S657" s="11"/>
    </row>
    <row r="658" spans="1:19" ht="15" customHeight="1" x14ac:dyDescent="0.25">
      <c r="A658" s="6" t="s">
        <v>818</v>
      </c>
      <c r="B658" s="15" t="s">
        <v>148</v>
      </c>
      <c r="C658" s="11">
        <f t="shared" si="135"/>
        <v>17808488.25</v>
      </c>
      <c r="D658" s="11"/>
      <c r="E658" s="11">
        <f t="shared" si="134"/>
        <v>684941.86</v>
      </c>
      <c r="F658" s="11"/>
      <c r="G658" s="11">
        <v>8656129.6699999999</v>
      </c>
      <c r="H658" s="11">
        <v>3933807.78</v>
      </c>
      <c r="I658" s="11">
        <v>2087272.15</v>
      </c>
      <c r="J658" s="11">
        <v>2446336.79</v>
      </c>
      <c r="K658" s="11"/>
      <c r="L658" s="12"/>
      <c r="M658" s="11"/>
      <c r="N658" s="12"/>
      <c r="O658" s="11"/>
      <c r="P658" s="11"/>
      <c r="Q658" s="11"/>
      <c r="R658" s="11"/>
      <c r="S658" s="11"/>
    </row>
    <row r="659" spans="1:19" ht="15" customHeight="1" x14ac:dyDescent="0.25">
      <c r="A659" s="6" t="s">
        <v>554</v>
      </c>
      <c r="B659" s="15" t="s">
        <v>149</v>
      </c>
      <c r="C659" s="11">
        <f t="shared" si="135"/>
        <v>9563466.7400000002</v>
      </c>
      <c r="D659" s="11"/>
      <c r="E659" s="11">
        <f t="shared" si="134"/>
        <v>367825.65</v>
      </c>
      <c r="F659" s="11"/>
      <c r="G659" s="11">
        <v>9195641.0899999999</v>
      </c>
      <c r="H659" s="11"/>
      <c r="I659" s="11"/>
      <c r="J659" s="11"/>
      <c r="K659" s="11"/>
      <c r="L659" s="12"/>
      <c r="M659" s="11"/>
      <c r="N659" s="12"/>
      <c r="O659" s="11"/>
      <c r="P659" s="11"/>
      <c r="Q659" s="11"/>
      <c r="R659" s="11"/>
      <c r="S659" s="11"/>
    </row>
    <row r="660" spans="1:19" ht="15" customHeight="1" x14ac:dyDescent="0.25">
      <c r="A660" s="6"/>
      <c r="B660" s="15" t="s">
        <v>578</v>
      </c>
      <c r="C660" s="11">
        <f>ROUND(D660+E660+F660+G660+H660+I660+J660+K660+M660+O660+P660+Q660+R660+S660,2)</f>
        <v>386398601.17000002</v>
      </c>
      <c r="D660" s="11">
        <f t="shared" ref="D660:S660" si="136">SUM(D644:D659)</f>
        <v>0</v>
      </c>
      <c r="E660" s="11">
        <f t="shared" si="136"/>
        <v>14958242.030000001</v>
      </c>
      <c r="F660" s="11">
        <f t="shared" si="136"/>
        <v>18478957.390000001</v>
      </c>
      <c r="G660" s="11">
        <f t="shared" si="136"/>
        <v>56036438.640000001</v>
      </c>
      <c r="H660" s="11">
        <f t="shared" si="136"/>
        <v>72539410.00999999</v>
      </c>
      <c r="I660" s="11">
        <f t="shared" si="136"/>
        <v>22055122.68</v>
      </c>
      <c r="J660" s="11">
        <f t="shared" si="136"/>
        <v>51927858.619999997</v>
      </c>
      <c r="K660" s="11">
        <f t="shared" si="136"/>
        <v>0</v>
      </c>
      <c r="L660" s="12">
        <f t="shared" si="136"/>
        <v>0</v>
      </c>
      <c r="M660" s="11">
        <f t="shared" si="136"/>
        <v>0</v>
      </c>
      <c r="N660" s="11" t="s">
        <v>65</v>
      </c>
      <c r="O660" s="11">
        <f t="shared" si="136"/>
        <v>29719687.32</v>
      </c>
      <c r="P660" s="11">
        <f t="shared" si="136"/>
        <v>1708149.12</v>
      </c>
      <c r="Q660" s="11">
        <f t="shared" si="136"/>
        <v>0</v>
      </c>
      <c r="R660" s="11">
        <f t="shared" si="136"/>
        <v>118974735.36</v>
      </c>
      <c r="S660" s="11">
        <f t="shared" si="136"/>
        <v>0</v>
      </c>
    </row>
    <row r="661" spans="1:19" ht="15" customHeight="1" x14ac:dyDescent="0.25">
      <c r="A661" s="6"/>
      <c r="B661" s="6" t="s">
        <v>30</v>
      </c>
      <c r="C661" s="11"/>
      <c r="D661" s="11"/>
      <c r="E661" s="11"/>
      <c r="F661" s="11"/>
      <c r="G661" s="11"/>
      <c r="H661" s="11"/>
      <c r="I661" s="11"/>
      <c r="J661" s="11"/>
      <c r="K661" s="11"/>
      <c r="L661" s="12"/>
      <c r="M661" s="11"/>
      <c r="N661" s="11"/>
      <c r="O661" s="11"/>
      <c r="P661" s="11"/>
      <c r="Q661" s="11"/>
      <c r="R661" s="11"/>
      <c r="S661" s="11"/>
    </row>
    <row r="662" spans="1:19" ht="15" customHeight="1" x14ac:dyDescent="0.25">
      <c r="A662" s="6" t="s">
        <v>555</v>
      </c>
      <c r="B662" s="15" t="s">
        <v>1131</v>
      </c>
      <c r="C662" s="11">
        <f>ROUND(D662+E662+F662+G662+H662+I662+J662+K662+M662+O662+P662+Q662+R662+S662,2)</f>
        <v>57212937.969999999</v>
      </c>
      <c r="D662" s="11"/>
      <c r="E662" s="11">
        <f>ROUNDUP(SUM(F662+G662+H662+I662+J662+K662+M662+O662+P662+Q662+R662+S662)*0.04,2)</f>
        <v>2200497.6199999996</v>
      </c>
      <c r="F662" s="11"/>
      <c r="G662" s="11"/>
      <c r="H662" s="11"/>
      <c r="I662" s="11"/>
      <c r="J662" s="11"/>
      <c r="K662" s="11"/>
      <c r="L662" s="12"/>
      <c r="M662" s="11"/>
      <c r="N662" s="11"/>
      <c r="O662" s="11"/>
      <c r="P662" s="11"/>
      <c r="Q662" s="11"/>
      <c r="R662" s="11">
        <v>55012440.350000001</v>
      </c>
      <c r="S662" s="11"/>
    </row>
    <row r="663" spans="1:19" ht="15" customHeight="1" x14ac:dyDescent="0.25">
      <c r="A663" s="6" t="s">
        <v>556</v>
      </c>
      <c r="B663" s="15" t="s">
        <v>1124</v>
      </c>
      <c r="C663" s="11">
        <f t="shared" ref="C663:C665" si="137">ROUND(D663+E663+F663+G663+H663+I663+J663+K663+M663+O663+P663+Q663+R663+S663,2)</f>
        <v>4044304.04</v>
      </c>
      <c r="D663" s="11"/>
      <c r="E663" s="11">
        <f t="shared" si="134"/>
        <v>155550.16</v>
      </c>
      <c r="F663" s="11">
        <v>3888753.88</v>
      </c>
      <c r="G663" s="11"/>
      <c r="H663" s="11"/>
      <c r="I663" s="11"/>
      <c r="J663" s="11"/>
      <c r="K663" s="11"/>
      <c r="L663" s="12"/>
      <c r="M663" s="11"/>
      <c r="N663" s="11"/>
      <c r="O663" s="11"/>
      <c r="P663" s="11"/>
      <c r="Q663" s="11"/>
      <c r="R663" s="11"/>
      <c r="S663" s="11"/>
    </row>
    <row r="664" spans="1:19" ht="15" customHeight="1" x14ac:dyDescent="0.25">
      <c r="A664" s="6" t="s">
        <v>557</v>
      </c>
      <c r="B664" s="15" t="s">
        <v>1123</v>
      </c>
      <c r="C664" s="11">
        <f>ROUND(D664+E664+F664+G664+H664+I664+J664+K664+M664+O664+P664+Q664+R664+S664,2)</f>
        <v>55913636.43</v>
      </c>
      <c r="D664" s="11"/>
      <c r="E664" s="11">
        <f>ROUNDUP(SUM(F664+G664+H664+I664+J664+K664+M664+O664+P664+Q664+R664+S664)*0.04,2)</f>
        <v>2150524.48</v>
      </c>
      <c r="F664" s="11"/>
      <c r="G664" s="11"/>
      <c r="H664" s="11"/>
      <c r="I664" s="11"/>
      <c r="J664" s="11"/>
      <c r="K664" s="11"/>
      <c r="L664" s="12"/>
      <c r="M664" s="11"/>
      <c r="N664" s="11"/>
      <c r="O664" s="11"/>
      <c r="P664" s="11"/>
      <c r="Q664" s="11"/>
      <c r="R664" s="11">
        <v>53763111.950000003</v>
      </c>
      <c r="S664" s="11"/>
    </row>
    <row r="665" spans="1:19" ht="15" customHeight="1" x14ac:dyDescent="0.25">
      <c r="A665" s="6"/>
      <c r="B665" s="15" t="s">
        <v>1128</v>
      </c>
      <c r="C665" s="11">
        <f t="shared" si="137"/>
        <v>117170878.44</v>
      </c>
      <c r="D665" s="11">
        <f t="shared" ref="D665:S665" si="138">SUM(D662:D664)</f>
        <v>0</v>
      </c>
      <c r="E665" s="11">
        <f t="shared" si="138"/>
        <v>4506572.26</v>
      </c>
      <c r="F665" s="11">
        <f t="shared" si="138"/>
        <v>3888753.88</v>
      </c>
      <c r="G665" s="11">
        <f t="shared" si="138"/>
        <v>0</v>
      </c>
      <c r="H665" s="11">
        <f t="shared" si="138"/>
        <v>0</v>
      </c>
      <c r="I665" s="11">
        <f t="shared" si="138"/>
        <v>0</v>
      </c>
      <c r="J665" s="11">
        <f t="shared" si="138"/>
        <v>0</v>
      </c>
      <c r="K665" s="11">
        <f t="shared" si="138"/>
        <v>0</v>
      </c>
      <c r="L665" s="12">
        <f t="shared" si="138"/>
        <v>0</v>
      </c>
      <c r="M665" s="11">
        <f t="shared" si="138"/>
        <v>0</v>
      </c>
      <c r="N665" s="11" t="s">
        <v>65</v>
      </c>
      <c r="O665" s="11">
        <f t="shared" si="138"/>
        <v>0</v>
      </c>
      <c r="P665" s="11">
        <f t="shared" si="138"/>
        <v>0</v>
      </c>
      <c r="Q665" s="11">
        <f t="shared" si="138"/>
        <v>0</v>
      </c>
      <c r="R665" s="11">
        <f t="shared" si="138"/>
        <v>108775552.30000001</v>
      </c>
      <c r="S665" s="11">
        <f t="shared" si="138"/>
        <v>0</v>
      </c>
    </row>
    <row r="666" spans="1:19" ht="15" customHeight="1" x14ac:dyDescent="0.25">
      <c r="A666" s="6"/>
      <c r="B666" s="6" t="s">
        <v>31</v>
      </c>
      <c r="C666" s="11"/>
      <c r="D666" s="13"/>
      <c r="E666" s="13"/>
      <c r="F666" s="13"/>
      <c r="G666" s="13"/>
      <c r="H666" s="13"/>
      <c r="I666" s="13"/>
      <c r="J666" s="13"/>
      <c r="K666" s="13"/>
      <c r="L666" s="14"/>
      <c r="M666" s="13"/>
      <c r="N666" s="13"/>
      <c r="O666" s="13"/>
      <c r="P666" s="13"/>
      <c r="Q666" s="13"/>
      <c r="R666" s="13"/>
      <c r="S666" s="13"/>
    </row>
    <row r="667" spans="1:19" ht="15" customHeight="1" x14ac:dyDescent="0.25">
      <c r="A667" s="6" t="s">
        <v>558</v>
      </c>
      <c r="B667" s="15" t="s">
        <v>1299</v>
      </c>
      <c r="C667" s="11">
        <f t="shared" ref="C667:C677" si="139">ROUND(D667+E667+F667+G667+H667+I667+J667+K667+M667+O667+P667+Q667+R667+S667,2)</f>
        <v>24593525.43</v>
      </c>
      <c r="D667" s="11"/>
      <c r="E667" s="11">
        <f t="shared" ref="E667:E676" si="140">ROUNDUP(SUM(F667+G667+H667+I667+J667+K667+M667+O667+P667+Q667+R667+S667)*0.04,2)</f>
        <v>945904.83</v>
      </c>
      <c r="F667" s="11"/>
      <c r="G667" s="11"/>
      <c r="H667" s="11"/>
      <c r="I667" s="11"/>
      <c r="J667" s="11"/>
      <c r="K667" s="11"/>
      <c r="L667" s="12"/>
      <c r="M667" s="11"/>
      <c r="N667" s="12" t="s">
        <v>184</v>
      </c>
      <c r="O667" s="11">
        <v>23647620.599999998</v>
      </c>
      <c r="P667" s="11"/>
      <c r="Q667" s="11"/>
      <c r="R667" s="11"/>
      <c r="S667" s="11"/>
    </row>
    <row r="668" spans="1:19" ht="15" customHeight="1" x14ac:dyDescent="0.25">
      <c r="A668" s="6" t="s">
        <v>559</v>
      </c>
      <c r="B668" s="15" t="s">
        <v>1300</v>
      </c>
      <c r="C668" s="11">
        <f t="shared" si="139"/>
        <v>8302834.1900000004</v>
      </c>
      <c r="D668" s="11"/>
      <c r="E668" s="11">
        <f t="shared" si="140"/>
        <v>319339.78000000003</v>
      </c>
      <c r="F668" s="11"/>
      <c r="G668" s="11">
        <v>4708399.26</v>
      </c>
      <c r="H668" s="11">
        <v>2139748.17</v>
      </c>
      <c r="I668" s="11">
        <v>1135346.98</v>
      </c>
      <c r="J668" s="11"/>
      <c r="K668" s="11"/>
      <c r="L668" s="12"/>
      <c r="M668" s="11"/>
      <c r="N668" s="12"/>
      <c r="O668" s="11"/>
      <c r="P668" s="11"/>
      <c r="Q668" s="11"/>
      <c r="R668" s="11"/>
      <c r="S668" s="11"/>
    </row>
    <row r="669" spans="1:19" ht="15" customHeight="1" x14ac:dyDescent="0.25">
      <c r="A669" s="6" t="s">
        <v>560</v>
      </c>
      <c r="B669" s="15" t="s">
        <v>1301</v>
      </c>
      <c r="C669" s="11">
        <f t="shared" si="139"/>
        <v>22521609.440000001</v>
      </c>
      <c r="D669" s="11"/>
      <c r="E669" s="11">
        <f t="shared" si="140"/>
        <v>866215.75</v>
      </c>
      <c r="F669" s="11"/>
      <c r="G669" s="11">
        <v>8513978.5500000007</v>
      </c>
      <c r="H669" s="11"/>
      <c r="I669" s="11"/>
      <c r="J669" s="11"/>
      <c r="K669" s="11"/>
      <c r="L669" s="12"/>
      <c r="M669" s="11"/>
      <c r="N669" s="12" t="s">
        <v>135</v>
      </c>
      <c r="O669" s="11">
        <v>13141415.140000001</v>
      </c>
      <c r="P669" s="11"/>
      <c r="Q669" s="11"/>
      <c r="R669" s="11"/>
      <c r="S669" s="11"/>
    </row>
    <row r="670" spans="1:19" ht="15" customHeight="1" x14ac:dyDescent="0.25">
      <c r="A670" s="6" t="s">
        <v>561</v>
      </c>
      <c r="B670" s="15" t="s">
        <v>1302</v>
      </c>
      <c r="C670" s="11">
        <f t="shared" si="139"/>
        <v>12973972.43</v>
      </c>
      <c r="D670" s="11"/>
      <c r="E670" s="11">
        <f t="shared" si="140"/>
        <v>498998.94</v>
      </c>
      <c r="F670" s="11">
        <v>3682427.88</v>
      </c>
      <c r="G670" s="11"/>
      <c r="H670" s="11">
        <v>6180024.6799999997</v>
      </c>
      <c r="I670" s="11">
        <v>2612520.9300000002</v>
      </c>
      <c r="J670" s="11"/>
      <c r="K670" s="11"/>
      <c r="L670" s="12"/>
      <c r="M670" s="11"/>
      <c r="N670" s="12"/>
      <c r="O670" s="11"/>
      <c r="P670" s="11"/>
      <c r="Q670" s="11"/>
      <c r="R670" s="11"/>
      <c r="S670" s="11"/>
    </row>
    <row r="671" spans="1:19" ht="15" customHeight="1" x14ac:dyDescent="0.25">
      <c r="A671" s="6" t="s">
        <v>562</v>
      </c>
      <c r="B671" s="15" t="s">
        <v>1303</v>
      </c>
      <c r="C671" s="11">
        <f t="shared" si="139"/>
        <v>23832878.530000001</v>
      </c>
      <c r="D671" s="11"/>
      <c r="E671" s="11">
        <f t="shared" si="140"/>
        <v>916649.18</v>
      </c>
      <c r="F671" s="11">
        <v>3636411.14</v>
      </c>
      <c r="G671" s="11">
        <v>9009363.0800000001</v>
      </c>
      <c r="H671" s="11">
        <v>6102797.2199999997</v>
      </c>
      <c r="I671" s="11"/>
      <c r="J671" s="11">
        <v>4167657.91</v>
      </c>
      <c r="K671" s="11"/>
      <c r="L671" s="12"/>
      <c r="M671" s="11"/>
      <c r="N671" s="12"/>
      <c r="O671" s="11"/>
      <c r="P671" s="11"/>
      <c r="Q671" s="11"/>
      <c r="R671" s="11"/>
      <c r="S671" s="11"/>
    </row>
    <row r="672" spans="1:19" ht="15" customHeight="1" x14ac:dyDescent="0.25">
      <c r="A672" s="6" t="s">
        <v>563</v>
      </c>
      <c r="B672" s="15" t="s">
        <v>1507</v>
      </c>
      <c r="C672" s="11">
        <f t="shared" si="139"/>
        <v>21486764.489999998</v>
      </c>
      <c r="D672" s="11"/>
      <c r="E672" s="11">
        <f t="shared" si="140"/>
        <v>826414.02</v>
      </c>
      <c r="F672" s="11">
        <v>5085647.41</v>
      </c>
      <c r="G672" s="11"/>
      <c r="H672" s="11"/>
      <c r="I672" s="11"/>
      <c r="J672" s="18"/>
      <c r="K672" s="11"/>
      <c r="L672" s="12"/>
      <c r="M672" s="11"/>
      <c r="N672" s="12" t="s">
        <v>135</v>
      </c>
      <c r="O672" s="11">
        <v>15574703.060000001</v>
      </c>
      <c r="P672" s="11"/>
      <c r="Q672" s="11"/>
      <c r="R672" s="11"/>
      <c r="S672" s="11"/>
    </row>
    <row r="673" spans="1:19" ht="15" customHeight="1" x14ac:dyDescent="0.25">
      <c r="A673" s="6" t="s">
        <v>564</v>
      </c>
      <c r="B673" s="15" t="s">
        <v>1508</v>
      </c>
      <c r="C673" s="11">
        <f t="shared" si="139"/>
        <v>71756967.989999995</v>
      </c>
      <c r="D673" s="11"/>
      <c r="E673" s="11">
        <f t="shared" si="140"/>
        <v>2759883.3899999997</v>
      </c>
      <c r="F673" s="11">
        <v>8754407.6500000004</v>
      </c>
      <c r="G673" s="11"/>
      <c r="H673" s="11">
        <v>15666037.710000001</v>
      </c>
      <c r="I673" s="11">
        <v>6185214.1100000003</v>
      </c>
      <c r="J673" s="11">
        <v>9895051.2200000007</v>
      </c>
      <c r="K673" s="11"/>
      <c r="L673" s="12"/>
      <c r="M673" s="11"/>
      <c r="N673" s="12" t="s">
        <v>135</v>
      </c>
      <c r="O673" s="11">
        <v>28496373.91</v>
      </c>
      <c r="P673" s="11"/>
      <c r="Q673" s="11"/>
      <c r="R673" s="11"/>
      <c r="S673" s="11"/>
    </row>
    <row r="674" spans="1:19" ht="15" customHeight="1" x14ac:dyDescent="0.25">
      <c r="A674" s="6" t="s">
        <v>565</v>
      </c>
      <c r="B674" s="15" t="s">
        <v>1555</v>
      </c>
      <c r="C674" s="11">
        <f>ROUND(D674+E674+F674+G674+H674+I674+J674+K674+M674+O674+P674+Q674+R674+S674,2)</f>
        <v>15177913.1</v>
      </c>
      <c r="D674" s="11">
        <f>ROUNDUP(SUM(F674+G674+H674+I674+J674+K674+M674+O674+P674+Q674+R674+S674)*0.0214,2)</f>
        <v>306017.85000000003</v>
      </c>
      <c r="E674" s="11">
        <f>ROUNDUP(SUM(F674+G674+H674+I674+J674+K674+M674+O674+P674+Q674+R674+S674)*0.04,2)</f>
        <v>571995.98</v>
      </c>
      <c r="F674" s="11"/>
      <c r="G674" s="11"/>
      <c r="H674" s="11"/>
      <c r="I674" s="11"/>
      <c r="J674" s="11"/>
      <c r="K674" s="11"/>
      <c r="L674" s="12">
        <v>3</v>
      </c>
      <c r="M674" s="11">
        <v>14299899.27</v>
      </c>
      <c r="N674" s="12"/>
      <c r="O674" s="11"/>
      <c r="P674" s="11"/>
      <c r="Q674" s="16"/>
      <c r="R674" s="11"/>
      <c r="S674" s="11"/>
    </row>
    <row r="675" spans="1:19" ht="15" customHeight="1" x14ac:dyDescent="0.25">
      <c r="A675" s="6" t="s">
        <v>566</v>
      </c>
      <c r="B675" s="15" t="s">
        <v>720</v>
      </c>
      <c r="C675" s="11">
        <f t="shared" si="139"/>
        <v>15177913.1</v>
      </c>
      <c r="D675" s="11">
        <f>ROUNDUP(SUM(K675+M675)*0.0214,2)</f>
        <v>306017.85000000003</v>
      </c>
      <c r="E675" s="11">
        <f t="shared" si="140"/>
        <v>571995.98</v>
      </c>
      <c r="F675" s="11"/>
      <c r="G675" s="11"/>
      <c r="H675" s="11"/>
      <c r="I675" s="11"/>
      <c r="J675" s="11"/>
      <c r="K675" s="11"/>
      <c r="L675" s="12">
        <v>3</v>
      </c>
      <c r="M675" s="11">
        <v>14299899.27</v>
      </c>
      <c r="N675" s="12"/>
      <c r="O675" s="11"/>
      <c r="P675" s="11"/>
      <c r="Q675" s="11"/>
      <c r="R675" s="11"/>
      <c r="S675" s="11"/>
    </row>
    <row r="676" spans="1:19" ht="15" customHeight="1" x14ac:dyDescent="0.25">
      <c r="A676" s="6" t="s">
        <v>567</v>
      </c>
      <c r="B676" s="15" t="s">
        <v>165</v>
      </c>
      <c r="C676" s="11">
        <f t="shared" si="139"/>
        <v>15177913.1</v>
      </c>
      <c r="D676" s="11">
        <f>ROUNDUP(SUM(K676+M676)*0.0214,2)</f>
        <v>306017.85000000003</v>
      </c>
      <c r="E676" s="11">
        <f t="shared" si="140"/>
        <v>571995.98</v>
      </c>
      <c r="F676" s="11"/>
      <c r="G676" s="11"/>
      <c r="H676" s="11"/>
      <c r="I676" s="11"/>
      <c r="J676" s="11"/>
      <c r="K676" s="11"/>
      <c r="L676" s="12">
        <v>3</v>
      </c>
      <c r="M676" s="11">
        <v>14299899.27</v>
      </c>
      <c r="N676" s="12"/>
      <c r="O676" s="11"/>
      <c r="P676" s="11"/>
      <c r="Q676" s="11"/>
      <c r="R676" s="11"/>
      <c r="S676" s="11"/>
    </row>
    <row r="677" spans="1:19" ht="15" customHeight="1" x14ac:dyDescent="0.25">
      <c r="A677" s="6"/>
      <c r="B677" s="22" t="s">
        <v>166</v>
      </c>
      <c r="C677" s="11">
        <f t="shared" si="139"/>
        <v>231002291.80000001</v>
      </c>
      <c r="D677" s="11">
        <f t="shared" ref="D677" si="141">SUM(D667:D676)</f>
        <v>918053.55</v>
      </c>
      <c r="E677" s="11">
        <f t="shared" ref="E677:S677" si="142">SUM(E667:E676)</f>
        <v>8849393.8300000001</v>
      </c>
      <c r="F677" s="11">
        <f t="shared" si="142"/>
        <v>21158894.079999998</v>
      </c>
      <c r="G677" s="11">
        <f t="shared" si="142"/>
        <v>22231740.890000001</v>
      </c>
      <c r="H677" s="11">
        <f t="shared" si="142"/>
        <v>30088607.780000001</v>
      </c>
      <c r="I677" s="11">
        <f t="shared" si="142"/>
        <v>9933082.0199999996</v>
      </c>
      <c r="J677" s="11">
        <f t="shared" si="142"/>
        <v>14062709.130000001</v>
      </c>
      <c r="K677" s="11">
        <f t="shared" si="142"/>
        <v>0</v>
      </c>
      <c r="L677" s="12">
        <f t="shared" si="142"/>
        <v>9</v>
      </c>
      <c r="M677" s="11">
        <f t="shared" si="142"/>
        <v>42899697.810000002</v>
      </c>
      <c r="N677" s="11" t="s">
        <v>65</v>
      </c>
      <c r="O677" s="11">
        <f t="shared" si="142"/>
        <v>80860112.709999993</v>
      </c>
      <c r="P677" s="11">
        <f t="shared" si="142"/>
        <v>0</v>
      </c>
      <c r="Q677" s="11">
        <f t="shared" si="142"/>
        <v>0</v>
      </c>
      <c r="R677" s="11">
        <f t="shared" si="142"/>
        <v>0</v>
      </c>
      <c r="S677" s="11">
        <f t="shared" si="142"/>
        <v>0</v>
      </c>
    </row>
    <row r="678" spans="1:19" ht="15" customHeight="1" x14ac:dyDescent="0.25">
      <c r="A678" s="6"/>
      <c r="B678" s="6" t="s">
        <v>32</v>
      </c>
      <c r="C678" s="11"/>
      <c r="D678" s="13"/>
      <c r="E678" s="13"/>
      <c r="F678" s="13"/>
      <c r="G678" s="13"/>
      <c r="H678" s="13"/>
      <c r="I678" s="13"/>
      <c r="J678" s="13"/>
      <c r="K678" s="13"/>
      <c r="L678" s="14"/>
      <c r="M678" s="13"/>
      <c r="N678" s="13"/>
      <c r="O678" s="13"/>
      <c r="P678" s="13"/>
      <c r="Q678" s="13"/>
      <c r="R678" s="13"/>
      <c r="S678" s="13"/>
    </row>
    <row r="679" spans="1:19" ht="15" customHeight="1" x14ac:dyDescent="0.25">
      <c r="A679" s="6" t="s">
        <v>568</v>
      </c>
      <c r="B679" s="15" t="s">
        <v>1154</v>
      </c>
      <c r="C679" s="11">
        <f t="shared" ref="C679:C691" si="143">ROUND(D679+E679+F679+G679+H679+I679+J679+K679+M679+O679+P679+Q679+R679+S679,2)</f>
        <v>13329918.140000001</v>
      </c>
      <c r="D679" s="40"/>
      <c r="E679" s="11">
        <f>ROUNDUP(SUM(F679+G679+H679+I679+J679+K679+M679+O679+P679+Q679+R679+S679)*0.04,2)</f>
        <v>512689.16000000003</v>
      </c>
      <c r="F679" s="13"/>
      <c r="G679" s="13"/>
      <c r="H679" s="11">
        <v>3736531.26</v>
      </c>
      <c r="I679" s="11">
        <v>1685538.4</v>
      </c>
      <c r="J679" s="13"/>
      <c r="K679" s="13"/>
      <c r="L679" s="14"/>
      <c r="M679" s="13"/>
      <c r="N679" s="9" t="s">
        <v>135</v>
      </c>
      <c r="O679" s="11">
        <v>7395159.3200000003</v>
      </c>
      <c r="P679" s="11"/>
      <c r="Q679" s="13"/>
      <c r="R679" s="13"/>
      <c r="S679" s="13"/>
    </row>
    <row r="680" spans="1:19" ht="15" customHeight="1" x14ac:dyDescent="0.25">
      <c r="A680" s="6" t="s">
        <v>570</v>
      </c>
      <c r="B680" s="15" t="s">
        <v>615</v>
      </c>
      <c r="C680" s="11">
        <f t="shared" si="143"/>
        <v>13076243.029999999</v>
      </c>
      <c r="D680" s="40"/>
      <c r="E680" s="11">
        <f t="shared" ref="E680:E691" si="144">ROUNDUP(SUM(F680+G680+H680+I680+J680+K680+M680+O680+P680+Q680+R680+S680)*0.04,2)</f>
        <v>502932.43</v>
      </c>
      <c r="F680" s="13"/>
      <c r="G680" s="13"/>
      <c r="H680" s="13"/>
      <c r="I680" s="13"/>
      <c r="J680" s="13"/>
      <c r="K680" s="13"/>
      <c r="L680" s="14"/>
      <c r="M680" s="13"/>
      <c r="N680" s="9" t="s">
        <v>135</v>
      </c>
      <c r="O680" s="11">
        <v>12573310.6</v>
      </c>
      <c r="P680" s="11"/>
      <c r="Q680" s="13"/>
      <c r="R680" s="13"/>
      <c r="S680" s="13"/>
    </row>
    <row r="681" spans="1:19" ht="15" customHeight="1" x14ac:dyDescent="0.25">
      <c r="A681" s="6" t="s">
        <v>571</v>
      </c>
      <c r="B681" s="15" t="s">
        <v>1155</v>
      </c>
      <c r="C681" s="11">
        <f t="shared" si="143"/>
        <v>5775325.0599999996</v>
      </c>
      <c r="D681" s="40"/>
      <c r="E681" s="11">
        <f t="shared" si="144"/>
        <v>222127.89</v>
      </c>
      <c r="F681" s="13"/>
      <c r="G681" s="13"/>
      <c r="H681" s="11">
        <v>5553197.1699999999</v>
      </c>
      <c r="I681" s="13"/>
      <c r="J681" s="13"/>
      <c r="K681" s="13"/>
      <c r="L681" s="14"/>
      <c r="M681" s="13"/>
      <c r="N681" s="9"/>
      <c r="O681" s="11"/>
      <c r="P681" s="11"/>
      <c r="Q681" s="13"/>
      <c r="R681" s="13"/>
      <c r="S681" s="13"/>
    </row>
    <row r="682" spans="1:19" ht="15" customHeight="1" x14ac:dyDescent="0.25">
      <c r="A682" s="6" t="s">
        <v>657</v>
      </c>
      <c r="B682" s="15" t="s">
        <v>1156</v>
      </c>
      <c r="C682" s="11">
        <f t="shared" si="143"/>
        <v>17199221.43</v>
      </c>
      <c r="D682" s="40"/>
      <c r="E682" s="11">
        <f t="shared" si="144"/>
        <v>661508.52</v>
      </c>
      <c r="F682" s="11">
        <v>2221156.2400000002</v>
      </c>
      <c r="G682" s="11">
        <v>8443420.3499999996</v>
      </c>
      <c r="H682" s="11">
        <v>3837148.47</v>
      </c>
      <c r="I682" s="11">
        <v>2035987.85</v>
      </c>
      <c r="J682" s="13"/>
      <c r="K682" s="13"/>
      <c r="L682" s="14"/>
      <c r="M682" s="13"/>
      <c r="N682" s="9"/>
      <c r="O682" s="11"/>
      <c r="P682" s="11"/>
      <c r="Q682" s="13"/>
      <c r="R682" s="13"/>
      <c r="S682" s="13"/>
    </row>
    <row r="683" spans="1:19" ht="15" customHeight="1" x14ac:dyDescent="0.25">
      <c r="A683" s="6" t="s">
        <v>658</v>
      </c>
      <c r="B683" s="15" t="s">
        <v>1157</v>
      </c>
      <c r="C683" s="11">
        <f t="shared" si="143"/>
        <v>35870635.009999998</v>
      </c>
      <c r="D683" s="40"/>
      <c r="E683" s="11">
        <f t="shared" si="144"/>
        <v>1379639.81</v>
      </c>
      <c r="F683" s="13"/>
      <c r="G683" s="11">
        <v>8607527.5299999993</v>
      </c>
      <c r="H683" s="11">
        <v>3911727.68</v>
      </c>
      <c r="I683" s="11">
        <v>2075559.52</v>
      </c>
      <c r="J683" s="11">
        <v>2432596.83</v>
      </c>
      <c r="K683" s="13"/>
      <c r="L683" s="14"/>
      <c r="M683" s="13"/>
      <c r="N683" s="9" t="s">
        <v>184</v>
      </c>
      <c r="O683" s="11">
        <v>17463583.640000001</v>
      </c>
      <c r="P683" s="11"/>
      <c r="Q683" s="13"/>
      <c r="R683" s="13"/>
      <c r="S683" s="13"/>
    </row>
    <row r="684" spans="1:19" ht="15" customHeight="1" x14ac:dyDescent="0.25">
      <c r="A684" s="6" t="s">
        <v>659</v>
      </c>
      <c r="B684" s="15" t="s">
        <v>1158</v>
      </c>
      <c r="C684" s="11">
        <f t="shared" si="143"/>
        <v>25908591.579999998</v>
      </c>
      <c r="D684" s="40"/>
      <c r="E684" s="11">
        <f t="shared" si="144"/>
        <v>996484.3</v>
      </c>
      <c r="F684" s="11">
        <v>3320909.89</v>
      </c>
      <c r="G684" s="11">
        <v>8766587.3499999996</v>
      </c>
      <c r="H684" s="11">
        <v>5678934.4199999999</v>
      </c>
      <c r="I684" s="11">
        <v>2808008.74</v>
      </c>
      <c r="J684" s="11">
        <v>4337666.88</v>
      </c>
      <c r="K684" s="13"/>
      <c r="L684" s="14"/>
      <c r="M684" s="13"/>
      <c r="N684" s="9"/>
      <c r="O684" s="11"/>
      <c r="P684" s="11"/>
      <c r="Q684" s="13"/>
      <c r="R684" s="13"/>
      <c r="S684" s="13"/>
    </row>
    <row r="685" spans="1:19" ht="15" customHeight="1" x14ac:dyDescent="0.25">
      <c r="A685" s="6" t="s">
        <v>660</v>
      </c>
      <c r="B685" s="15" t="s">
        <v>1159</v>
      </c>
      <c r="C685" s="11">
        <f t="shared" si="143"/>
        <v>25629211.710000001</v>
      </c>
      <c r="D685" s="40"/>
      <c r="E685" s="11">
        <f t="shared" si="144"/>
        <v>985738.92</v>
      </c>
      <c r="F685" s="11">
        <v>3285099.56</v>
      </c>
      <c r="G685" s="11">
        <v>8672054.6899999995</v>
      </c>
      <c r="H685" s="11">
        <v>5617696.8200000003</v>
      </c>
      <c r="I685" s="11">
        <v>2777729.16</v>
      </c>
      <c r="J685" s="11">
        <v>4290892.5599999996</v>
      </c>
      <c r="K685" s="13"/>
      <c r="L685" s="14"/>
      <c r="M685" s="13"/>
      <c r="N685" s="9"/>
      <c r="O685" s="11"/>
      <c r="P685" s="11"/>
      <c r="Q685" s="13"/>
      <c r="R685" s="13"/>
      <c r="S685" s="13"/>
    </row>
    <row r="686" spans="1:19" ht="15" customHeight="1" x14ac:dyDescent="0.25">
      <c r="A686" s="6" t="s">
        <v>661</v>
      </c>
      <c r="B686" s="15" t="s">
        <v>713</v>
      </c>
      <c r="C686" s="11">
        <f t="shared" si="143"/>
        <v>35415130.539999999</v>
      </c>
      <c r="D686" s="11">
        <f>ROUNDUP(SUM(K686+M686)*0.0214,2)</f>
        <v>714041.64</v>
      </c>
      <c r="E686" s="11">
        <f t="shared" si="144"/>
        <v>1334657.27</v>
      </c>
      <c r="F686" s="13"/>
      <c r="G686" s="13"/>
      <c r="H686" s="13"/>
      <c r="I686" s="13"/>
      <c r="J686" s="13"/>
      <c r="K686" s="13"/>
      <c r="L686" s="14">
        <v>7</v>
      </c>
      <c r="M686" s="33">
        <v>33366431.629999999</v>
      </c>
      <c r="N686" s="9"/>
      <c r="O686" s="11"/>
      <c r="P686" s="13"/>
      <c r="Q686" s="13"/>
      <c r="R686" s="13"/>
      <c r="S686" s="13"/>
    </row>
    <row r="687" spans="1:19" ht="15" customHeight="1" x14ac:dyDescent="0.25">
      <c r="A687" s="6" t="s">
        <v>662</v>
      </c>
      <c r="B687" s="15" t="s">
        <v>1160</v>
      </c>
      <c r="C687" s="11">
        <f t="shared" si="143"/>
        <v>44207937.5</v>
      </c>
      <c r="D687" s="40"/>
      <c r="E687" s="11">
        <f t="shared" si="144"/>
        <v>1700305.29</v>
      </c>
      <c r="F687" s="13"/>
      <c r="G687" s="13"/>
      <c r="H687" s="11">
        <v>11280986.039999999</v>
      </c>
      <c r="I687" s="13"/>
      <c r="J687" s="13"/>
      <c r="K687" s="13"/>
      <c r="L687" s="14"/>
      <c r="M687" s="13"/>
      <c r="N687" s="9" t="s">
        <v>184</v>
      </c>
      <c r="O687" s="11">
        <v>31226646.170000002</v>
      </c>
      <c r="P687" s="11"/>
      <c r="Q687" s="13"/>
      <c r="R687" s="13"/>
      <c r="S687" s="13"/>
    </row>
    <row r="688" spans="1:19" ht="15" customHeight="1" x14ac:dyDescent="0.25">
      <c r="A688" s="6" t="s">
        <v>663</v>
      </c>
      <c r="B688" s="15" t="s">
        <v>1161</v>
      </c>
      <c r="C688" s="11">
        <f t="shared" si="143"/>
        <v>54717362.549999997</v>
      </c>
      <c r="D688" s="40"/>
      <c r="E688" s="11">
        <f t="shared" si="144"/>
        <v>2104513.9499999997</v>
      </c>
      <c r="F688" s="13"/>
      <c r="G688" s="11">
        <v>14255782.779999999</v>
      </c>
      <c r="H688" s="11">
        <v>11261374.41</v>
      </c>
      <c r="I688" s="11">
        <v>3842081.32</v>
      </c>
      <c r="J688" s="11">
        <v>6146513.3499999996</v>
      </c>
      <c r="K688" s="13"/>
      <c r="L688" s="14"/>
      <c r="M688" s="13"/>
      <c r="N688" s="9" t="s">
        <v>135</v>
      </c>
      <c r="O688" s="11">
        <v>17107096.739999998</v>
      </c>
      <c r="P688" s="11"/>
      <c r="Q688" s="13"/>
      <c r="R688" s="13"/>
      <c r="S688" s="13"/>
    </row>
    <row r="689" spans="1:19" ht="15" customHeight="1" x14ac:dyDescent="0.25">
      <c r="A689" s="6" t="s">
        <v>664</v>
      </c>
      <c r="B689" s="15" t="s">
        <v>623</v>
      </c>
      <c r="C689" s="11">
        <f t="shared" si="143"/>
        <v>19697451.329999998</v>
      </c>
      <c r="D689" s="40"/>
      <c r="E689" s="11">
        <f t="shared" si="144"/>
        <v>757594.29</v>
      </c>
      <c r="F689" s="11"/>
      <c r="G689" s="11"/>
      <c r="H689" s="11"/>
      <c r="I689" s="11"/>
      <c r="J689" s="11"/>
      <c r="K689" s="11"/>
      <c r="L689" s="12"/>
      <c r="M689" s="11"/>
      <c r="N689" s="12" t="s">
        <v>135</v>
      </c>
      <c r="O689" s="11">
        <v>18939857.039999999</v>
      </c>
      <c r="P689" s="11"/>
      <c r="Q689" s="11"/>
      <c r="R689" s="11"/>
      <c r="S689" s="11"/>
    </row>
    <row r="690" spans="1:19" ht="15" customHeight="1" x14ac:dyDescent="0.25">
      <c r="A690" s="6" t="s">
        <v>665</v>
      </c>
      <c r="B690" s="15" t="s">
        <v>624</v>
      </c>
      <c r="C690" s="11">
        <f t="shared" si="143"/>
        <v>23076298.239999998</v>
      </c>
      <c r="D690" s="40"/>
      <c r="E690" s="11">
        <f t="shared" si="144"/>
        <v>887549.94000000006</v>
      </c>
      <c r="F690" s="11"/>
      <c r="G690" s="11"/>
      <c r="H690" s="11"/>
      <c r="I690" s="11"/>
      <c r="J690" s="11"/>
      <c r="K690" s="11"/>
      <c r="L690" s="12"/>
      <c r="M690" s="11"/>
      <c r="N690" s="12" t="s">
        <v>135</v>
      </c>
      <c r="O690" s="11">
        <v>22188748.300000001</v>
      </c>
      <c r="P690" s="11"/>
      <c r="Q690" s="11"/>
      <c r="R690" s="11"/>
      <c r="S690" s="11"/>
    </row>
    <row r="691" spans="1:19" ht="15" customHeight="1" x14ac:dyDescent="0.25">
      <c r="A691" s="6" t="s">
        <v>666</v>
      </c>
      <c r="B691" s="15" t="s">
        <v>625</v>
      </c>
      <c r="C691" s="11">
        <f t="shared" si="143"/>
        <v>9927065.8599999994</v>
      </c>
      <c r="D691" s="40"/>
      <c r="E691" s="11">
        <f t="shared" si="144"/>
        <v>381810.23</v>
      </c>
      <c r="F691" s="11"/>
      <c r="G691" s="11"/>
      <c r="H691" s="11"/>
      <c r="I691" s="11"/>
      <c r="J691" s="11"/>
      <c r="K691" s="11"/>
      <c r="L691" s="12"/>
      <c r="M691" s="11"/>
      <c r="N691" s="12" t="s">
        <v>135</v>
      </c>
      <c r="O691" s="11">
        <v>9545255.6300000008</v>
      </c>
      <c r="P691" s="11"/>
      <c r="Q691" s="11"/>
      <c r="R691" s="11"/>
      <c r="S691" s="11"/>
    </row>
    <row r="692" spans="1:19" ht="15" customHeight="1" x14ac:dyDescent="0.25">
      <c r="A692" s="6"/>
      <c r="B692" s="15" t="s">
        <v>579</v>
      </c>
      <c r="C692" s="11">
        <f t="shared" ref="C692:D692" si="145">SUM(C679:C691)</f>
        <v>323830391.97999996</v>
      </c>
      <c r="D692" s="11">
        <f t="shared" si="145"/>
        <v>714041.64</v>
      </c>
      <c r="E692" s="11">
        <f t="shared" ref="E692:S692" si="146">SUM(E679:E691)</f>
        <v>12427552.000000002</v>
      </c>
      <c r="F692" s="11">
        <f t="shared" si="146"/>
        <v>8827165.6900000013</v>
      </c>
      <c r="G692" s="11">
        <f t="shared" si="146"/>
        <v>48745372.699999996</v>
      </c>
      <c r="H692" s="11">
        <f t="shared" si="146"/>
        <v>50877596.269999996</v>
      </c>
      <c r="I692" s="11">
        <f t="shared" si="146"/>
        <v>15224904.99</v>
      </c>
      <c r="J692" s="11">
        <f t="shared" si="146"/>
        <v>17207669.619999997</v>
      </c>
      <c r="K692" s="11">
        <f t="shared" si="146"/>
        <v>0</v>
      </c>
      <c r="L692" s="12">
        <f t="shared" si="146"/>
        <v>7</v>
      </c>
      <c r="M692" s="11">
        <f t="shared" si="146"/>
        <v>33366431.629999999</v>
      </c>
      <c r="N692" s="11" t="s">
        <v>65</v>
      </c>
      <c r="O692" s="11">
        <f t="shared" si="146"/>
        <v>136439657.44</v>
      </c>
      <c r="P692" s="11">
        <f t="shared" si="146"/>
        <v>0</v>
      </c>
      <c r="Q692" s="11">
        <f t="shared" si="146"/>
        <v>0</v>
      </c>
      <c r="R692" s="11">
        <f t="shared" si="146"/>
        <v>0</v>
      </c>
      <c r="S692" s="11">
        <f t="shared" si="146"/>
        <v>0</v>
      </c>
    </row>
    <row r="693" spans="1:19" ht="15" customHeight="1" x14ac:dyDescent="0.25">
      <c r="A693" s="6"/>
      <c r="B693" s="6" t="s">
        <v>33</v>
      </c>
      <c r="C693" s="11"/>
      <c r="D693" s="13"/>
      <c r="E693" s="13"/>
      <c r="F693" s="13"/>
      <c r="G693" s="13"/>
      <c r="H693" s="13"/>
      <c r="I693" s="13"/>
      <c r="J693" s="13"/>
      <c r="K693" s="13"/>
      <c r="L693" s="14"/>
      <c r="M693" s="13"/>
      <c r="N693" s="13"/>
      <c r="O693" s="13"/>
      <c r="P693" s="13"/>
      <c r="Q693" s="13"/>
      <c r="R693" s="13"/>
      <c r="S693" s="13"/>
    </row>
    <row r="694" spans="1:19" ht="15" customHeight="1" x14ac:dyDescent="0.25">
      <c r="A694" s="6" t="s">
        <v>667</v>
      </c>
      <c r="B694" s="15" t="s">
        <v>1410</v>
      </c>
      <c r="C694" s="11">
        <f t="shared" ref="C694:C707" si="147">ROUNDUP(SUM(D694+E694+F694+G694+H694+I694+J694+K694+M694+O694+P694+Q694+R694+S694),2)</f>
        <v>13825383.08</v>
      </c>
      <c r="D694" s="11"/>
      <c r="E694" s="11">
        <f t="shared" ref="E694:E706" si="148">ROUNDUP(SUM(F694+G694+H694+I694+J694+K694+M694+O694+P694+Q694+R694+S694)*0.04,2)</f>
        <v>531745.51</v>
      </c>
      <c r="F694" s="11"/>
      <c r="G694" s="11"/>
      <c r="H694" s="11">
        <v>6175982.1900000004</v>
      </c>
      <c r="I694" s="11">
        <v>3276966.33</v>
      </c>
      <c r="J694" s="11">
        <v>3840689.05</v>
      </c>
      <c r="K694" s="11"/>
      <c r="L694" s="12"/>
      <c r="M694" s="11"/>
      <c r="N694" s="11"/>
      <c r="O694" s="11"/>
      <c r="P694" s="11"/>
      <c r="Q694" s="11"/>
      <c r="R694" s="11"/>
      <c r="S694" s="11"/>
    </row>
    <row r="695" spans="1:19" ht="15" customHeight="1" x14ac:dyDescent="0.25">
      <c r="A695" s="6" t="s">
        <v>668</v>
      </c>
      <c r="B695" s="15" t="s">
        <v>1411</v>
      </c>
      <c r="C695" s="11">
        <f t="shared" si="147"/>
        <v>2073579.08</v>
      </c>
      <c r="D695" s="11">
        <f>ROUNDUP(SUM(K695+M695)*0.0214,2)</f>
        <v>41715.29</v>
      </c>
      <c r="E695" s="11">
        <v>82551.34</v>
      </c>
      <c r="F695" s="11"/>
      <c r="G695" s="11"/>
      <c r="H695" s="11"/>
      <c r="I695" s="11"/>
      <c r="J695" s="11"/>
      <c r="K695" s="11">
        <v>1949312.45</v>
      </c>
      <c r="L695" s="12"/>
      <c r="M695" s="11"/>
      <c r="N695" s="11"/>
      <c r="O695" s="11"/>
      <c r="P695" s="11"/>
      <c r="Q695" s="11"/>
      <c r="R695" s="11"/>
      <c r="S695" s="11"/>
    </row>
    <row r="696" spans="1:19" ht="15" customHeight="1" x14ac:dyDescent="0.25">
      <c r="A696" s="6" t="s">
        <v>669</v>
      </c>
      <c r="B696" s="15" t="s">
        <v>1412</v>
      </c>
      <c r="C696" s="11">
        <f t="shared" si="147"/>
        <v>44306438.869999997</v>
      </c>
      <c r="D696" s="11"/>
      <c r="E696" s="11">
        <f t="shared" si="148"/>
        <v>1704093.81</v>
      </c>
      <c r="F696" s="11"/>
      <c r="G696" s="11">
        <v>17875455.190000001</v>
      </c>
      <c r="H696" s="11">
        <v>12202125.98</v>
      </c>
      <c r="I696" s="11">
        <v>4817603.74</v>
      </c>
      <c r="J696" s="11">
        <v>7707160.1500000004</v>
      </c>
      <c r="K696" s="11"/>
      <c r="L696" s="12"/>
      <c r="M696" s="11"/>
      <c r="N696" s="11"/>
      <c r="O696" s="11"/>
      <c r="P696" s="11"/>
      <c r="Q696" s="11"/>
      <c r="R696" s="11"/>
      <c r="S696" s="11"/>
    </row>
    <row r="697" spans="1:19" ht="15" customHeight="1" x14ac:dyDescent="0.25">
      <c r="A697" s="6" t="s">
        <v>670</v>
      </c>
      <c r="B697" s="15" t="s">
        <v>1413</v>
      </c>
      <c r="C697" s="11">
        <f t="shared" si="147"/>
        <v>23883123.350000001</v>
      </c>
      <c r="D697" s="11"/>
      <c r="E697" s="11">
        <f t="shared" si="148"/>
        <v>918581.67</v>
      </c>
      <c r="F697" s="11"/>
      <c r="G697" s="11">
        <v>4924626.42</v>
      </c>
      <c r="H697" s="11"/>
      <c r="I697" s="11">
        <v>1187486.32</v>
      </c>
      <c r="J697" s="11"/>
      <c r="K697" s="11"/>
      <c r="L697" s="12"/>
      <c r="M697" s="11"/>
      <c r="N697" s="11" t="s">
        <v>184</v>
      </c>
      <c r="O697" s="11">
        <v>16852428.940000001</v>
      </c>
      <c r="P697" s="11"/>
      <c r="Q697" s="11"/>
      <c r="R697" s="11"/>
      <c r="S697" s="11"/>
    </row>
    <row r="698" spans="1:19" ht="15" customHeight="1" x14ac:dyDescent="0.25">
      <c r="A698" s="6" t="s">
        <v>671</v>
      </c>
      <c r="B698" s="15" t="s">
        <v>1414</v>
      </c>
      <c r="C698" s="11">
        <f t="shared" si="147"/>
        <v>17442931.050000001</v>
      </c>
      <c r="D698" s="11"/>
      <c r="E698" s="11">
        <f t="shared" si="148"/>
        <v>670881.97</v>
      </c>
      <c r="F698" s="11"/>
      <c r="G698" s="11"/>
      <c r="H698" s="11"/>
      <c r="I698" s="11">
        <v>1171691.67</v>
      </c>
      <c r="J698" s="11"/>
      <c r="K698" s="11"/>
      <c r="L698" s="12"/>
      <c r="M698" s="11"/>
      <c r="N698" s="11" t="s">
        <v>184</v>
      </c>
      <c r="O698" s="11">
        <v>15600357.41</v>
      </c>
      <c r="P698" s="11"/>
      <c r="Q698" s="11"/>
      <c r="R698" s="11"/>
      <c r="S698" s="11"/>
    </row>
    <row r="699" spans="1:19" ht="15" customHeight="1" x14ac:dyDescent="0.25">
      <c r="A699" s="6" t="s">
        <v>672</v>
      </c>
      <c r="B699" s="15" t="s">
        <v>1415</v>
      </c>
      <c r="C699" s="11">
        <f t="shared" si="147"/>
        <v>22257106.84</v>
      </c>
      <c r="D699" s="11"/>
      <c r="E699" s="11">
        <f t="shared" si="148"/>
        <v>856042.58</v>
      </c>
      <c r="F699" s="11"/>
      <c r="G699" s="11">
        <v>2941399</v>
      </c>
      <c r="H699" s="11"/>
      <c r="I699" s="11">
        <v>792734.77</v>
      </c>
      <c r="J699" s="11"/>
      <c r="K699" s="11"/>
      <c r="L699" s="12"/>
      <c r="M699" s="11"/>
      <c r="N699" s="11" t="s">
        <v>184</v>
      </c>
      <c r="O699" s="11">
        <v>17666930.489999998</v>
      </c>
      <c r="P699" s="11"/>
      <c r="Q699" s="11"/>
      <c r="R699" s="11"/>
      <c r="S699" s="11"/>
    </row>
    <row r="700" spans="1:19" ht="15" customHeight="1" x14ac:dyDescent="0.25">
      <c r="A700" s="6" t="s">
        <v>673</v>
      </c>
      <c r="B700" s="15" t="s">
        <v>1416</v>
      </c>
      <c r="C700" s="11">
        <f t="shared" si="147"/>
        <v>21885019.780000001</v>
      </c>
      <c r="D700" s="11"/>
      <c r="E700" s="11">
        <f t="shared" si="148"/>
        <v>841731.53</v>
      </c>
      <c r="F700" s="11"/>
      <c r="G700" s="11"/>
      <c r="H700" s="11"/>
      <c r="I700" s="11"/>
      <c r="J700" s="11"/>
      <c r="K700" s="11"/>
      <c r="L700" s="12"/>
      <c r="M700" s="11"/>
      <c r="N700" s="11" t="s">
        <v>184</v>
      </c>
      <c r="O700" s="11">
        <v>21043288.25</v>
      </c>
      <c r="P700" s="11"/>
      <c r="Q700" s="11"/>
      <c r="R700" s="11"/>
      <c r="S700" s="11"/>
    </row>
    <row r="701" spans="1:19" ht="15" customHeight="1" x14ac:dyDescent="0.25">
      <c r="A701" s="6" t="s">
        <v>674</v>
      </c>
      <c r="B701" s="15" t="s">
        <v>1417</v>
      </c>
      <c r="C701" s="11">
        <f t="shared" si="147"/>
        <v>12726584.9</v>
      </c>
      <c r="D701" s="11"/>
      <c r="E701" s="11">
        <f t="shared" si="148"/>
        <v>489484.04000000004</v>
      </c>
      <c r="F701" s="11"/>
      <c r="G701" s="11">
        <v>2442592.16</v>
      </c>
      <c r="H701" s="11">
        <v>1110044.3799999999</v>
      </c>
      <c r="I701" s="11">
        <v>588987.78</v>
      </c>
      <c r="J701" s="11">
        <v>690308.87</v>
      </c>
      <c r="K701" s="11"/>
      <c r="L701" s="12"/>
      <c r="M701" s="11"/>
      <c r="N701" s="11" t="s">
        <v>184</v>
      </c>
      <c r="O701" s="11">
        <v>7405167.6699999999</v>
      </c>
      <c r="P701" s="11"/>
      <c r="Q701" s="11"/>
      <c r="R701" s="11"/>
      <c r="S701" s="11"/>
    </row>
    <row r="702" spans="1:19" ht="15" customHeight="1" x14ac:dyDescent="0.25">
      <c r="A702" s="6" t="s">
        <v>675</v>
      </c>
      <c r="B702" s="15" t="s">
        <v>1418</v>
      </c>
      <c r="C702" s="11">
        <f t="shared" si="147"/>
        <v>9469707.25</v>
      </c>
      <c r="D702" s="11"/>
      <c r="E702" s="11">
        <f t="shared" si="148"/>
        <v>364219.51</v>
      </c>
      <c r="F702" s="11"/>
      <c r="G702" s="11">
        <v>9105487.7400000002</v>
      </c>
      <c r="H702" s="11"/>
      <c r="I702" s="11"/>
      <c r="J702" s="11"/>
      <c r="K702" s="11"/>
      <c r="L702" s="12"/>
      <c r="M702" s="11"/>
      <c r="N702" s="11"/>
      <c r="O702" s="11"/>
      <c r="P702" s="11"/>
      <c r="Q702" s="11"/>
      <c r="R702" s="11"/>
      <c r="S702" s="11"/>
    </row>
    <row r="703" spans="1:19" ht="15" customHeight="1" x14ac:dyDescent="0.25">
      <c r="A703" s="6" t="s">
        <v>676</v>
      </c>
      <c r="B703" s="15" t="s">
        <v>1419</v>
      </c>
      <c r="C703" s="11">
        <f t="shared" si="147"/>
        <v>9227431.1099999994</v>
      </c>
      <c r="D703" s="11"/>
      <c r="E703" s="11">
        <f t="shared" si="148"/>
        <v>354901.2</v>
      </c>
      <c r="F703" s="11"/>
      <c r="G703" s="11"/>
      <c r="H703" s="11">
        <v>4122016</v>
      </c>
      <c r="I703" s="11">
        <v>2187135.13</v>
      </c>
      <c r="J703" s="11">
        <v>2563378.7799999998</v>
      </c>
      <c r="K703" s="11"/>
      <c r="L703" s="12"/>
      <c r="M703" s="11"/>
      <c r="N703" s="11"/>
      <c r="O703" s="11"/>
      <c r="P703" s="11"/>
      <c r="Q703" s="11"/>
      <c r="R703" s="11"/>
      <c r="S703" s="11"/>
    </row>
    <row r="704" spans="1:19" ht="15" customHeight="1" x14ac:dyDescent="0.25">
      <c r="A704" s="6" t="s">
        <v>677</v>
      </c>
      <c r="B704" s="15" t="s">
        <v>1420</v>
      </c>
      <c r="C704" s="11">
        <f t="shared" si="147"/>
        <v>1923483.28</v>
      </c>
      <c r="D704" s="11"/>
      <c r="E704" s="11">
        <f t="shared" si="148"/>
        <v>73980.12999999999</v>
      </c>
      <c r="F704" s="11"/>
      <c r="G704" s="11"/>
      <c r="H704" s="11"/>
      <c r="I704" s="11">
        <v>1849503.15</v>
      </c>
      <c r="J704" s="11"/>
      <c r="K704" s="11"/>
      <c r="L704" s="12"/>
      <c r="M704" s="11"/>
      <c r="N704" s="12"/>
      <c r="O704" s="11"/>
      <c r="P704" s="11"/>
      <c r="Q704" s="11"/>
      <c r="R704" s="11"/>
      <c r="S704" s="11"/>
    </row>
    <row r="705" spans="1:19" ht="15" customHeight="1" x14ac:dyDescent="0.25">
      <c r="A705" s="6" t="s">
        <v>678</v>
      </c>
      <c r="B705" s="15" t="s">
        <v>1421</v>
      </c>
      <c r="C705" s="11">
        <f t="shared" si="147"/>
        <v>14771438.33</v>
      </c>
      <c r="D705" s="11"/>
      <c r="E705" s="11">
        <f t="shared" si="148"/>
        <v>568132.25</v>
      </c>
      <c r="F705" s="11"/>
      <c r="G705" s="11"/>
      <c r="H705" s="11"/>
      <c r="I705" s="11"/>
      <c r="J705" s="11"/>
      <c r="K705" s="11"/>
      <c r="L705" s="12"/>
      <c r="M705" s="11"/>
      <c r="N705" s="11" t="s">
        <v>184</v>
      </c>
      <c r="O705" s="11">
        <v>14203306.08</v>
      </c>
      <c r="P705" s="11"/>
      <c r="Q705" s="11"/>
      <c r="R705" s="11"/>
      <c r="S705" s="11"/>
    </row>
    <row r="706" spans="1:19" ht="15" customHeight="1" x14ac:dyDescent="0.25">
      <c r="A706" s="6" t="s">
        <v>679</v>
      </c>
      <c r="B706" s="15" t="s">
        <v>1422</v>
      </c>
      <c r="C706" s="11">
        <f t="shared" si="147"/>
        <v>10898104.609999999</v>
      </c>
      <c r="D706" s="11"/>
      <c r="E706" s="11">
        <f t="shared" si="148"/>
        <v>419157.87</v>
      </c>
      <c r="F706" s="11"/>
      <c r="G706" s="11">
        <v>5367959.5999999996</v>
      </c>
      <c r="H706" s="11">
        <v>3664271.41</v>
      </c>
      <c r="I706" s="11">
        <v>1446715.73</v>
      </c>
      <c r="J706" s="11"/>
      <c r="K706" s="11"/>
      <c r="L706" s="12"/>
      <c r="M706" s="11"/>
      <c r="N706" s="11"/>
      <c r="O706" s="11"/>
      <c r="P706" s="11"/>
      <c r="Q706" s="11"/>
      <c r="R706" s="11"/>
      <c r="S706" s="11"/>
    </row>
    <row r="707" spans="1:19" ht="15" customHeight="1" x14ac:dyDescent="0.25">
      <c r="A707" s="6"/>
      <c r="B707" s="15" t="s">
        <v>451</v>
      </c>
      <c r="C707" s="11">
        <f t="shared" si="147"/>
        <v>204690331.53</v>
      </c>
      <c r="D707" s="11">
        <f t="shared" ref="D707" si="149">SUM(D694:D706)</f>
        <v>41715.29</v>
      </c>
      <c r="E707" s="11">
        <f t="shared" ref="E707:S707" si="150">SUM(E694:E706)</f>
        <v>7875503.4100000001</v>
      </c>
      <c r="F707" s="11">
        <f t="shared" si="150"/>
        <v>0</v>
      </c>
      <c r="G707" s="11">
        <f t="shared" si="150"/>
        <v>42657520.109999999</v>
      </c>
      <c r="H707" s="11">
        <f t="shared" si="150"/>
        <v>27274439.960000001</v>
      </c>
      <c r="I707" s="11">
        <f t="shared" si="150"/>
        <v>17318824.619999997</v>
      </c>
      <c r="J707" s="11">
        <f t="shared" si="150"/>
        <v>14801536.849999998</v>
      </c>
      <c r="K707" s="11">
        <f t="shared" si="150"/>
        <v>1949312.45</v>
      </c>
      <c r="L707" s="12">
        <f t="shared" si="150"/>
        <v>0</v>
      </c>
      <c r="M707" s="11">
        <f t="shared" si="150"/>
        <v>0</v>
      </c>
      <c r="N707" s="11" t="s">
        <v>65</v>
      </c>
      <c r="O707" s="11">
        <f t="shared" si="150"/>
        <v>92771478.840000004</v>
      </c>
      <c r="P707" s="11">
        <f t="shared" si="150"/>
        <v>0</v>
      </c>
      <c r="Q707" s="11">
        <f t="shared" si="150"/>
        <v>0</v>
      </c>
      <c r="R707" s="11">
        <f t="shared" si="150"/>
        <v>0</v>
      </c>
      <c r="S707" s="11">
        <f t="shared" si="150"/>
        <v>0</v>
      </c>
    </row>
    <row r="708" spans="1:19" ht="15" customHeight="1" x14ac:dyDescent="0.25">
      <c r="A708" s="6"/>
      <c r="B708" s="6" t="s">
        <v>34</v>
      </c>
      <c r="C708" s="11"/>
      <c r="D708" s="13"/>
      <c r="E708" s="13"/>
      <c r="F708" s="13"/>
      <c r="G708" s="13"/>
      <c r="H708" s="13"/>
      <c r="I708" s="13"/>
      <c r="J708" s="13"/>
      <c r="K708" s="13"/>
      <c r="L708" s="14"/>
      <c r="M708" s="13"/>
      <c r="N708" s="13"/>
      <c r="O708" s="13"/>
      <c r="P708" s="13"/>
      <c r="Q708" s="13"/>
      <c r="R708" s="13"/>
      <c r="S708" s="13"/>
    </row>
    <row r="709" spans="1:19" ht="15" customHeight="1" x14ac:dyDescent="0.25">
      <c r="A709" s="6" t="s">
        <v>685</v>
      </c>
      <c r="B709" s="15" t="s">
        <v>877</v>
      </c>
      <c r="C709" s="11">
        <f t="shared" ref="C709:C740" si="151">ROUND(D709+E709+F709+G709+H709+I709+J709+K709+M709+O709+P709+Q709+R709+S709,2)</f>
        <v>55338532.270000003</v>
      </c>
      <c r="D709" s="13"/>
      <c r="E709" s="13"/>
      <c r="F709" s="13"/>
      <c r="G709" s="13"/>
      <c r="H709" s="13"/>
      <c r="I709" s="13"/>
      <c r="J709" s="13"/>
      <c r="K709" s="13"/>
      <c r="L709" s="14"/>
      <c r="M709" s="13"/>
      <c r="N709" s="13"/>
      <c r="O709" s="13"/>
      <c r="P709" s="13"/>
      <c r="Q709" s="13"/>
      <c r="R709" s="51">
        <v>55338532.270000003</v>
      </c>
      <c r="S709" s="13"/>
    </row>
    <row r="710" spans="1:19" ht="15" customHeight="1" x14ac:dyDescent="0.25">
      <c r="A710" s="6" t="s">
        <v>686</v>
      </c>
      <c r="B710" s="15" t="s">
        <v>878</v>
      </c>
      <c r="C710" s="11">
        <f t="shared" si="151"/>
        <v>44400125.640000001</v>
      </c>
      <c r="D710" s="13"/>
      <c r="E710" s="13"/>
      <c r="F710" s="13"/>
      <c r="G710" s="13"/>
      <c r="H710" s="13"/>
      <c r="I710" s="13"/>
      <c r="J710" s="13"/>
      <c r="K710" s="13"/>
      <c r="L710" s="14"/>
      <c r="M710" s="13"/>
      <c r="N710" s="13"/>
      <c r="O710" s="13"/>
      <c r="P710" s="13"/>
      <c r="Q710" s="13"/>
      <c r="R710" s="51">
        <v>44400125.640000001</v>
      </c>
      <c r="S710" s="13"/>
    </row>
    <row r="711" spans="1:19" ht="15" customHeight="1" x14ac:dyDescent="0.25">
      <c r="A711" s="6" t="s">
        <v>687</v>
      </c>
      <c r="B711" s="15" t="s">
        <v>1162</v>
      </c>
      <c r="C711" s="11">
        <f t="shared" si="151"/>
        <v>6562625.8600000003</v>
      </c>
      <c r="D711" s="11"/>
      <c r="E711" s="11">
        <f t="shared" ref="E711:E718" si="152">ROUNDUP(SUM(F711+G711+H711+I711+J711+K711+M711+O711+P711+Q711+R711+S711)*0.04,2)</f>
        <v>252408.69</v>
      </c>
      <c r="F711" s="11"/>
      <c r="G711" s="11"/>
      <c r="H711" s="11"/>
      <c r="I711" s="11"/>
      <c r="J711" s="11">
        <v>6310217.1699999999</v>
      </c>
      <c r="K711" s="11"/>
      <c r="L711" s="12"/>
      <c r="M711" s="11"/>
      <c r="N711" s="11"/>
      <c r="O711" s="11"/>
      <c r="P711" s="11"/>
      <c r="Q711" s="11"/>
      <c r="R711" s="11"/>
      <c r="S711" s="11"/>
    </row>
    <row r="712" spans="1:19" ht="15" customHeight="1" x14ac:dyDescent="0.25">
      <c r="A712" s="6" t="s">
        <v>688</v>
      </c>
      <c r="B712" s="15" t="s">
        <v>1515</v>
      </c>
      <c r="C712" s="11">
        <f t="shared" si="151"/>
        <v>27247234.399999999</v>
      </c>
      <c r="D712" s="11">
        <f>ROUNDUP(SUM(K712+M712)*0.0214,2)</f>
        <v>306017.85000000003</v>
      </c>
      <c r="E712" s="11">
        <f t="shared" si="152"/>
        <v>1036200.64</v>
      </c>
      <c r="F712" s="11"/>
      <c r="G712" s="11">
        <v>11605116.640000001</v>
      </c>
      <c r="H712" s="11"/>
      <c r="I712" s="11"/>
      <c r="J712" s="11"/>
      <c r="K712" s="11"/>
      <c r="L712" s="12">
        <v>3</v>
      </c>
      <c r="M712" s="11">
        <v>14299899.27</v>
      </c>
      <c r="N712" s="11"/>
      <c r="O712" s="11"/>
      <c r="P712" s="11"/>
      <c r="Q712" s="11"/>
      <c r="R712" s="11"/>
      <c r="S712" s="11"/>
    </row>
    <row r="713" spans="1:19" ht="15" customHeight="1" x14ac:dyDescent="0.25">
      <c r="A713" s="6" t="s">
        <v>689</v>
      </c>
      <c r="B713" s="15" t="s">
        <v>217</v>
      </c>
      <c r="C713" s="11">
        <f t="shared" si="151"/>
        <v>20237217.460000001</v>
      </c>
      <c r="D713" s="11">
        <f>ROUNDUP(SUM(K713+M713)*0.0214,2)</f>
        <v>408023.8</v>
      </c>
      <c r="E713" s="11">
        <f t="shared" si="152"/>
        <v>762661.3</v>
      </c>
      <c r="F713" s="11"/>
      <c r="G713" s="11"/>
      <c r="H713" s="11"/>
      <c r="I713" s="11"/>
      <c r="J713" s="11"/>
      <c r="K713" s="11"/>
      <c r="L713" s="12">
        <v>4</v>
      </c>
      <c r="M713" s="11">
        <v>19066532.359999999</v>
      </c>
      <c r="N713" s="11"/>
      <c r="O713" s="11"/>
      <c r="P713" s="11"/>
      <c r="Q713" s="11"/>
      <c r="R713" s="11"/>
      <c r="S713" s="11"/>
    </row>
    <row r="714" spans="1:19" ht="15" customHeight="1" x14ac:dyDescent="0.25">
      <c r="A714" s="6" t="s">
        <v>690</v>
      </c>
      <c r="B714" s="15" t="s">
        <v>611</v>
      </c>
      <c r="C714" s="11">
        <f t="shared" si="151"/>
        <v>15177913.1</v>
      </c>
      <c r="D714" s="11">
        <f>ROUNDUP(SUM(F714+G714+H714+I714+J714+K714+M714+O714+P714+Q714+R714+S714)*0.0214,2)</f>
        <v>306017.85000000003</v>
      </c>
      <c r="E714" s="11">
        <f t="shared" si="152"/>
        <v>571995.98</v>
      </c>
      <c r="F714" s="11"/>
      <c r="G714" s="11"/>
      <c r="H714" s="11"/>
      <c r="I714" s="11"/>
      <c r="J714" s="11"/>
      <c r="K714" s="11"/>
      <c r="L714" s="12">
        <v>3</v>
      </c>
      <c r="M714" s="11">
        <v>14299899.27</v>
      </c>
      <c r="N714" s="11"/>
      <c r="O714" s="11"/>
      <c r="P714" s="11"/>
      <c r="Q714" s="16"/>
      <c r="R714" s="11"/>
      <c r="S714" s="11"/>
    </row>
    <row r="715" spans="1:19" ht="15" customHeight="1" x14ac:dyDescent="0.25">
      <c r="A715" s="6" t="s">
        <v>691</v>
      </c>
      <c r="B715" s="15" t="s">
        <v>218</v>
      </c>
      <c r="C715" s="11">
        <f t="shared" si="151"/>
        <v>12171487.68</v>
      </c>
      <c r="D715" s="11">
        <f>ROUNDUP(SUM(K715+M715)*0.0214,2)</f>
        <v>245402.15000000002</v>
      </c>
      <c r="E715" s="11">
        <f t="shared" si="152"/>
        <v>458695.60000000003</v>
      </c>
      <c r="F715" s="11"/>
      <c r="G715" s="11"/>
      <c r="H715" s="11"/>
      <c r="I715" s="11"/>
      <c r="J715" s="11"/>
      <c r="K715" s="11"/>
      <c r="L715" s="12">
        <v>2</v>
      </c>
      <c r="M715" s="11">
        <v>11467389.93</v>
      </c>
      <c r="N715" s="11"/>
      <c r="O715" s="11"/>
      <c r="P715" s="11"/>
      <c r="Q715" s="11"/>
      <c r="R715" s="11"/>
      <c r="S715" s="11"/>
    </row>
    <row r="716" spans="1:19" ht="15" customHeight="1" x14ac:dyDescent="0.25">
      <c r="A716" s="6" t="s">
        <v>692</v>
      </c>
      <c r="B716" s="15" t="s">
        <v>810</v>
      </c>
      <c r="C716" s="11">
        <f t="shared" si="151"/>
        <v>12390949.91</v>
      </c>
      <c r="D716" s="11"/>
      <c r="E716" s="11">
        <f t="shared" si="152"/>
        <v>476575</v>
      </c>
      <c r="F716" s="11"/>
      <c r="G716" s="11">
        <v>9262104.1999999993</v>
      </c>
      <c r="H716" s="11"/>
      <c r="I716" s="11">
        <v>2652270.71</v>
      </c>
      <c r="J716" s="11"/>
      <c r="K716" s="11"/>
      <c r="L716" s="12"/>
      <c r="M716" s="11"/>
      <c r="N716" s="11"/>
      <c r="O716" s="11"/>
      <c r="P716" s="11"/>
      <c r="Q716" s="11"/>
      <c r="R716" s="11"/>
      <c r="S716" s="11"/>
    </row>
    <row r="717" spans="1:19" ht="15" customHeight="1" x14ac:dyDescent="0.25">
      <c r="A717" s="6" t="s">
        <v>693</v>
      </c>
      <c r="B717" s="15" t="s">
        <v>219</v>
      </c>
      <c r="C717" s="11">
        <f t="shared" si="151"/>
        <v>72977560.670000002</v>
      </c>
      <c r="D717" s="11">
        <f>ROUNDUP(SUM(K717+M717)*0.0214,2)</f>
        <v>612035.69000000006</v>
      </c>
      <c r="E717" s="11">
        <f t="shared" si="152"/>
        <v>2783289.4299999997</v>
      </c>
      <c r="F717" s="11">
        <v>10941809.17</v>
      </c>
      <c r="G717" s="11"/>
      <c r="H717" s="11"/>
      <c r="I717" s="11"/>
      <c r="J717" s="11"/>
      <c r="K717" s="11"/>
      <c r="L717" s="12">
        <v>6</v>
      </c>
      <c r="M717" s="11">
        <v>28599798.539999999</v>
      </c>
      <c r="N717" s="11" t="s">
        <v>135</v>
      </c>
      <c r="O717" s="11">
        <v>30040627.84</v>
      </c>
      <c r="P717" s="11"/>
      <c r="Q717" s="11"/>
      <c r="R717" s="11"/>
      <c r="S717" s="11"/>
    </row>
    <row r="718" spans="1:19" ht="15" customHeight="1" x14ac:dyDescent="0.25">
      <c r="A718" s="6" t="s">
        <v>694</v>
      </c>
      <c r="B718" s="15" t="s">
        <v>220</v>
      </c>
      <c r="C718" s="11">
        <f t="shared" si="151"/>
        <v>9387321.5500000007</v>
      </c>
      <c r="D718" s="11">
        <f>ROUNDUP(SUM(K718+M718)*0.0214,2)</f>
        <v>102005.95</v>
      </c>
      <c r="E718" s="11">
        <f t="shared" si="152"/>
        <v>357127.53</v>
      </c>
      <c r="F718" s="11"/>
      <c r="G718" s="11"/>
      <c r="H718" s="11"/>
      <c r="I718" s="11"/>
      <c r="J718" s="11">
        <v>4161554.98</v>
      </c>
      <c r="K718" s="11"/>
      <c r="L718" s="12">
        <v>1</v>
      </c>
      <c r="M718" s="11">
        <v>4766633.09</v>
      </c>
      <c r="N718" s="11"/>
      <c r="O718" s="11"/>
      <c r="P718" s="11"/>
      <c r="Q718" s="11"/>
      <c r="R718" s="11"/>
      <c r="S718" s="11"/>
    </row>
    <row r="719" spans="1:19" ht="15" customHeight="1" x14ac:dyDescent="0.25">
      <c r="A719" s="6" t="s">
        <v>695</v>
      </c>
      <c r="B719" s="15" t="s">
        <v>888</v>
      </c>
      <c r="C719" s="11">
        <f t="shared" si="151"/>
        <v>56529168.219999999</v>
      </c>
      <c r="D719" s="11"/>
      <c r="E719" s="11"/>
      <c r="F719" s="11"/>
      <c r="G719" s="11"/>
      <c r="H719" s="11"/>
      <c r="I719" s="11"/>
      <c r="J719" s="11"/>
      <c r="K719" s="11"/>
      <c r="L719" s="12"/>
      <c r="M719" s="11"/>
      <c r="N719" s="11"/>
      <c r="O719" s="11"/>
      <c r="P719" s="11"/>
      <c r="Q719" s="11"/>
      <c r="R719" s="11">
        <v>56529168.219999999</v>
      </c>
      <c r="S719" s="11"/>
    </row>
    <row r="720" spans="1:19" ht="15" customHeight="1" x14ac:dyDescent="0.25">
      <c r="A720" s="6" t="s">
        <v>696</v>
      </c>
      <c r="B720" s="15" t="s">
        <v>1546</v>
      </c>
      <c r="C720" s="11">
        <f t="shared" si="151"/>
        <v>20237217.460000001</v>
      </c>
      <c r="D720" s="11">
        <f>ROUNDUP(SUM(F720+G720+H720+I720+J720+K720+M720+O720+P720+Q720+R720+S720)*0.0214,2)</f>
        <v>408023.8</v>
      </c>
      <c r="E720" s="11">
        <f>ROUNDUP(SUM(F720+G720+H720+I720+J720+K720+M720+O720+P720+Q720+R720+S720)*0.04,2)</f>
        <v>762661.3</v>
      </c>
      <c r="F720" s="11"/>
      <c r="G720" s="11"/>
      <c r="H720" s="11"/>
      <c r="I720" s="11"/>
      <c r="J720" s="11"/>
      <c r="K720" s="11"/>
      <c r="L720" s="12">
        <v>4</v>
      </c>
      <c r="M720" s="11">
        <v>19066532.359999999</v>
      </c>
      <c r="N720" s="11"/>
      <c r="O720" s="11"/>
      <c r="P720" s="11"/>
      <c r="Q720" s="11"/>
      <c r="R720" s="11"/>
      <c r="S720" s="11"/>
    </row>
    <row r="721" spans="1:19" ht="15" customHeight="1" x14ac:dyDescent="0.25">
      <c r="A721" s="6" t="s">
        <v>697</v>
      </c>
      <c r="B721" s="15" t="s">
        <v>256</v>
      </c>
      <c r="C721" s="11">
        <f t="shared" si="151"/>
        <v>20237217.460000001</v>
      </c>
      <c r="D721" s="11">
        <f>ROUNDUP(SUM(F721+G721+H721+I721+J721+K721+M721+O721+P721+Q721+R721+S721)*0.0214,2)</f>
        <v>408023.8</v>
      </c>
      <c r="E721" s="11">
        <f>ROUNDUP(SUM(F721+G721+H721+I721+J721+K721+M721+O721+P721+Q721+R721+S721)*0.04,2)</f>
        <v>762661.3</v>
      </c>
      <c r="F721" s="11"/>
      <c r="G721" s="11"/>
      <c r="H721" s="11"/>
      <c r="I721" s="11"/>
      <c r="J721" s="11"/>
      <c r="K721" s="11"/>
      <c r="L721" s="12">
        <v>4</v>
      </c>
      <c r="M721" s="11">
        <v>19066532.359999999</v>
      </c>
      <c r="N721" s="11"/>
      <c r="O721" s="11"/>
      <c r="P721" s="11"/>
      <c r="Q721" s="11"/>
      <c r="R721" s="11"/>
      <c r="S721" s="11"/>
    </row>
    <row r="722" spans="1:19" ht="13.5" customHeight="1" x14ac:dyDescent="0.25">
      <c r="A722" s="6" t="s">
        <v>698</v>
      </c>
      <c r="B722" s="15" t="s">
        <v>257</v>
      </c>
      <c r="C722" s="11">
        <f t="shared" si="151"/>
        <v>15177913.1</v>
      </c>
      <c r="D722" s="11">
        <f>ROUNDUP(SUM(F722+G722+H722+I722+J722+K722+M722+O722+P722+Q722+R722+S722)*0.0214,2)</f>
        <v>306017.85000000003</v>
      </c>
      <c r="E722" s="11">
        <f>ROUNDUP(SUM(F722+G722+H722+I722+J722+K722+M722+O722+P722+Q722+R722+S722)*0.04,2)</f>
        <v>571995.98</v>
      </c>
      <c r="F722" s="11"/>
      <c r="G722" s="11"/>
      <c r="H722" s="11"/>
      <c r="I722" s="11"/>
      <c r="J722" s="11"/>
      <c r="K722" s="11"/>
      <c r="L722" s="12">
        <v>3</v>
      </c>
      <c r="M722" s="11">
        <v>14299899.27</v>
      </c>
      <c r="N722" s="11"/>
      <c r="O722" s="11"/>
      <c r="P722" s="11"/>
      <c r="Q722" s="11"/>
      <c r="R722" s="11"/>
      <c r="S722" s="11"/>
    </row>
    <row r="723" spans="1:19" ht="13.5" customHeight="1" x14ac:dyDescent="0.25">
      <c r="A723" s="6" t="s">
        <v>819</v>
      </c>
      <c r="B723" s="15" t="s">
        <v>874</v>
      </c>
      <c r="C723" s="11">
        <f t="shared" si="151"/>
        <v>56498639.090000004</v>
      </c>
      <c r="D723" s="11"/>
      <c r="E723" s="11"/>
      <c r="F723" s="11"/>
      <c r="G723" s="11"/>
      <c r="H723" s="11"/>
      <c r="I723" s="11"/>
      <c r="J723" s="11"/>
      <c r="K723" s="11"/>
      <c r="L723" s="12"/>
      <c r="M723" s="11"/>
      <c r="N723" s="11"/>
      <c r="O723" s="11"/>
      <c r="P723" s="11"/>
      <c r="Q723" s="11"/>
      <c r="R723" s="11">
        <v>56498639.090000004</v>
      </c>
      <c r="S723" s="11"/>
    </row>
    <row r="724" spans="1:19" ht="13.5" customHeight="1" x14ac:dyDescent="0.25">
      <c r="A724" s="6" t="s">
        <v>820</v>
      </c>
      <c r="B724" s="15" t="s">
        <v>258</v>
      </c>
      <c r="C724" s="11">
        <f t="shared" si="151"/>
        <v>10118608.73</v>
      </c>
      <c r="D724" s="11">
        <f>ROUNDUP(SUM(F724+G724+H724+I724+J724+K724+M724+O724+P724+Q724+R724+S724)*0.0214,2)</f>
        <v>204011.90000000002</v>
      </c>
      <c r="E724" s="11">
        <f>ROUNDUP(SUM(F724+G724+H724+I724+J724+K724+M724+O724+P724+Q724+R724+S724)*0.04,2)</f>
        <v>381330.65</v>
      </c>
      <c r="F724" s="11"/>
      <c r="G724" s="11"/>
      <c r="H724" s="11"/>
      <c r="I724" s="11"/>
      <c r="J724" s="11"/>
      <c r="K724" s="11"/>
      <c r="L724" s="12">
        <v>2</v>
      </c>
      <c r="M724" s="11">
        <v>9533266.1799999997</v>
      </c>
      <c r="N724" s="11"/>
      <c r="O724" s="11"/>
      <c r="P724" s="11"/>
      <c r="Q724" s="11"/>
      <c r="R724" s="11"/>
      <c r="S724" s="11"/>
    </row>
    <row r="725" spans="1:19" ht="13.5" customHeight="1" x14ac:dyDescent="0.25">
      <c r="A725" s="6" t="s">
        <v>821</v>
      </c>
      <c r="B725" s="15" t="s">
        <v>1100</v>
      </c>
      <c r="C725" s="11">
        <f t="shared" si="151"/>
        <v>85276830.870000005</v>
      </c>
      <c r="D725" s="11"/>
      <c r="E725" s="11"/>
      <c r="F725" s="11"/>
      <c r="G725" s="11"/>
      <c r="H725" s="11"/>
      <c r="I725" s="11"/>
      <c r="J725" s="11"/>
      <c r="K725" s="11"/>
      <c r="L725" s="12"/>
      <c r="M725" s="11"/>
      <c r="N725" s="11"/>
      <c r="O725" s="11"/>
      <c r="P725" s="11"/>
      <c r="Q725" s="11"/>
      <c r="R725" s="11">
        <v>85276830.870000005</v>
      </c>
      <c r="S725" s="11"/>
    </row>
    <row r="726" spans="1:19" ht="15" customHeight="1" x14ac:dyDescent="0.25">
      <c r="A726" s="6" t="s">
        <v>822</v>
      </c>
      <c r="B726" s="15" t="s">
        <v>875</v>
      </c>
      <c r="C726" s="11">
        <f t="shared" si="151"/>
        <v>53973700.710000001</v>
      </c>
      <c r="D726" s="11"/>
      <c r="E726" s="11"/>
      <c r="F726" s="11"/>
      <c r="G726" s="11"/>
      <c r="H726" s="11"/>
      <c r="I726" s="11"/>
      <c r="J726" s="11"/>
      <c r="K726" s="11"/>
      <c r="L726" s="12"/>
      <c r="M726" s="11"/>
      <c r="N726" s="11"/>
      <c r="O726" s="11"/>
      <c r="P726" s="11"/>
      <c r="Q726" s="11"/>
      <c r="R726" s="11">
        <v>53973700.710000001</v>
      </c>
      <c r="S726" s="11"/>
    </row>
    <row r="727" spans="1:19" ht="15" customHeight="1" x14ac:dyDescent="0.25">
      <c r="A727" s="6" t="s">
        <v>823</v>
      </c>
      <c r="B727" s="15" t="s">
        <v>1554</v>
      </c>
      <c r="C727" s="11">
        <f t="shared" si="151"/>
        <v>10118608.73</v>
      </c>
      <c r="D727" s="11">
        <f>ROUNDUP(SUM(F727+G727+H727+I727+J727+K727+M727+O727+P727+Q727+R727+S727)*0.0214,2)</f>
        <v>204011.90000000002</v>
      </c>
      <c r="E727" s="11">
        <f t="shared" ref="E727:E749" si="153">ROUNDUP(SUM(F727+G727+H727+I727+J727+K727+M727+O727+P727+Q727+R727+S727)*0.04,2)</f>
        <v>381330.65</v>
      </c>
      <c r="F727" s="11"/>
      <c r="G727" s="11"/>
      <c r="H727" s="11"/>
      <c r="I727" s="11"/>
      <c r="J727" s="11"/>
      <c r="K727" s="11"/>
      <c r="L727" s="12">
        <v>2</v>
      </c>
      <c r="M727" s="11">
        <v>9533266.1799999997</v>
      </c>
      <c r="N727" s="11"/>
      <c r="O727" s="11"/>
      <c r="P727" s="11"/>
      <c r="Q727" s="11"/>
      <c r="R727" s="11"/>
      <c r="S727" s="11"/>
    </row>
    <row r="728" spans="1:19" ht="15" customHeight="1" x14ac:dyDescent="0.25">
      <c r="A728" s="6" t="s">
        <v>824</v>
      </c>
      <c r="B728" s="15" t="s">
        <v>221</v>
      </c>
      <c r="C728" s="11">
        <f t="shared" si="151"/>
        <v>10118608.73</v>
      </c>
      <c r="D728" s="11">
        <f>ROUNDUP(SUM(K728+M728)*0.0214,2)</f>
        <v>204011.90000000002</v>
      </c>
      <c r="E728" s="11">
        <f t="shared" si="153"/>
        <v>381330.65</v>
      </c>
      <c r="F728" s="11"/>
      <c r="G728" s="11"/>
      <c r="H728" s="11"/>
      <c r="I728" s="11"/>
      <c r="J728" s="11"/>
      <c r="K728" s="11"/>
      <c r="L728" s="12">
        <v>2</v>
      </c>
      <c r="M728" s="11">
        <v>9533266.1799999997</v>
      </c>
      <c r="N728" s="11"/>
      <c r="O728" s="11"/>
      <c r="P728" s="11"/>
      <c r="Q728" s="11"/>
      <c r="R728" s="11"/>
      <c r="S728" s="11"/>
    </row>
    <row r="729" spans="1:19" ht="15" customHeight="1" x14ac:dyDescent="0.25">
      <c r="A729" s="6" t="s">
        <v>825</v>
      </c>
      <c r="B729" s="15" t="s">
        <v>222</v>
      </c>
      <c r="C729" s="11">
        <f t="shared" si="151"/>
        <v>10118608.73</v>
      </c>
      <c r="D729" s="11">
        <f>ROUNDUP(SUM(K729+M729)*0.0214,2)</f>
        <v>204011.90000000002</v>
      </c>
      <c r="E729" s="11">
        <f t="shared" si="153"/>
        <v>381330.65</v>
      </c>
      <c r="F729" s="11"/>
      <c r="G729" s="11"/>
      <c r="H729" s="11"/>
      <c r="I729" s="11"/>
      <c r="J729" s="11"/>
      <c r="K729" s="11"/>
      <c r="L729" s="12">
        <v>2</v>
      </c>
      <c r="M729" s="11">
        <v>9533266.1799999997</v>
      </c>
      <c r="N729" s="11"/>
      <c r="O729" s="11"/>
      <c r="P729" s="11"/>
      <c r="Q729" s="11"/>
      <c r="R729" s="11"/>
      <c r="S729" s="11"/>
    </row>
    <row r="730" spans="1:19" ht="15" customHeight="1" x14ac:dyDescent="0.25">
      <c r="A730" s="6" t="s">
        <v>826</v>
      </c>
      <c r="B730" s="15" t="s">
        <v>224</v>
      </c>
      <c r="C730" s="11">
        <f t="shared" si="151"/>
        <v>10118608.73</v>
      </c>
      <c r="D730" s="11">
        <f>ROUNDUP(SUM(K730+M730)*0.0214,2)</f>
        <v>204011.90000000002</v>
      </c>
      <c r="E730" s="11">
        <f t="shared" si="153"/>
        <v>381330.65</v>
      </c>
      <c r="F730" s="11"/>
      <c r="G730" s="11"/>
      <c r="H730" s="11"/>
      <c r="I730" s="11"/>
      <c r="J730" s="11"/>
      <c r="K730" s="11"/>
      <c r="L730" s="12">
        <v>2</v>
      </c>
      <c r="M730" s="11">
        <v>9533266.1799999997</v>
      </c>
      <c r="N730" s="11"/>
      <c r="O730" s="11"/>
      <c r="P730" s="11"/>
      <c r="Q730" s="11"/>
      <c r="R730" s="11"/>
      <c r="S730" s="11"/>
    </row>
    <row r="731" spans="1:19" ht="15" customHeight="1" x14ac:dyDescent="0.25">
      <c r="A731" s="6" t="s">
        <v>827</v>
      </c>
      <c r="B731" s="15" t="s">
        <v>264</v>
      </c>
      <c r="C731" s="11">
        <f t="shared" si="151"/>
        <v>15694260.43</v>
      </c>
      <c r="D731" s="11">
        <f>ROUNDUP(SUM(F731+G731+H731+I731+J731+K731+M731+O731+P731+Q731+R731+S731)*0.0214,2)</f>
        <v>316428.47000000003</v>
      </c>
      <c r="E731" s="11">
        <f t="shared" si="153"/>
        <v>591455.07999999996</v>
      </c>
      <c r="F731" s="11">
        <v>5253110.7</v>
      </c>
      <c r="G731" s="11"/>
      <c r="H731" s="11"/>
      <c r="I731" s="11"/>
      <c r="J731" s="11"/>
      <c r="K731" s="11"/>
      <c r="L731" s="12">
        <v>2</v>
      </c>
      <c r="M731" s="11">
        <v>9533266.1799999997</v>
      </c>
      <c r="N731" s="11"/>
      <c r="O731" s="11"/>
      <c r="P731" s="11"/>
      <c r="Q731" s="11"/>
      <c r="R731" s="11"/>
      <c r="S731" s="11"/>
    </row>
    <row r="732" spans="1:19" ht="15" customHeight="1" x14ac:dyDescent="0.25">
      <c r="A732" s="6" t="s">
        <v>828</v>
      </c>
      <c r="B732" s="15" t="s">
        <v>1553</v>
      </c>
      <c r="C732" s="11">
        <f t="shared" si="151"/>
        <v>20237217.460000001</v>
      </c>
      <c r="D732" s="11">
        <f>ROUNDUP(SUM(F732+G732+H732+I732+J732+K732+M732+O732+P732+Q732+R732+S732)*0.0214,2)</f>
        <v>408023.8</v>
      </c>
      <c r="E732" s="11">
        <f t="shared" si="153"/>
        <v>762661.3</v>
      </c>
      <c r="F732" s="11"/>
      <c r="G732" s="11"/>
      <c r="H732" s="11"/>
      <c r="I732" s="11"/>
      <c r="J732" s="11"/>
      <c r="K732" s="11"/>
      <c r="L732" s="12">
        <v>4</v>
      </c>
      <c r="M732" s="11">
        <v>19066532.359999999</v>
      </c>
      <c r="N732" s="11"/>
      <c r="O732" s="11"/>
      <c r="P732" s="11"/>
      <c r="Q732" s="11"/>
      <c r="R732" s="11"/>
      <c r="S732" s="11"/>
    </row>
    <row r="733" spans="1:19" ht="15" customHeight="1" x14ac:dyDescent="0.25">
      <c r="A733" s="6" t="s">
        <v>829</v>
      </c>
      <c r="B733" s="41" t="s">
        <v>707</v>
      </c>
      <c r="C733" s="11">
        <f t="shared" si="151"/>
        <v>5059304.37</v>
      </c>
      <c r="D733" s="11">
        <f>ROUNDUP(SUM(K733+M733)*0.0214,2)</f>
        <v>102005.95</v>
      </c>
      <c r="E733" s="11">
        <f t="shared" si="153"/>
        <v>190665.33000000002</v>
      </c>
      <c r="F733" s="11"/>
      <c r="G733" s="11"/>
      <c r="H733" s="11"/>
      <c r="I733" s="11"/>
      <c r="J733" s="11"/>
      <c r="K733" s="11"/>
      <c r="L733" s="12">
        <v>1</v>
      </c>
      <c r="M733" s="11">
        <v>4766633.09</v>
      </c>
      <c r="N733" s="11"/>
      <c r="O733" s="11"/>
      <c r="P733" s="11"/>
      <c r="Q733" s="11"/>
      <c r="R733" s="11"/>
      <c r="S733" s="11"/>
    </row>
    <row r="734" spans="1:19" ht="15" customHeight="1" x14ac:dyDescent="0.25">
      <c r="A734" s="6" t="s">
        <v>830</v>
      </c>
      <c r="B734" s="15" t="s">
        <v>1163</v>
      </c>
      <c r="C734" s="11">
        <f t="shared" si="151"/>
        <v>9680649.0999999996</v>
      </c>
      <c r="D734" s="11"/>
      <c r="E734" s="11">
        <f t="shared" si="153"/>
        <v>372332.66000000003</v>
      </c>
      <c r="F734" s="11"/>
      <c r="G734" s="11">
        <v>9308316.4399999995</v>
      </c>
      <c r="H734" s="11"/>
      <c r="I734" s="11"/>
      <c r="J734" s="11"/>
      <c r="K734" s="11"/>
      <c r="L734" s="12"/>
      <c r="M734" s="11"/>
      <c r="N734" s="11"/>
      <c r="O734" s="11"/>
      <c r="P734" s="11"/>
      <c r="Q734" s="11"/>
      <c r="R734" s="11"/>
      <c r="S734" s="11"/>
    </row>
    <row r="735" spans="1:19" ht="15" customHeight="1" x14ac:dyDescent="0.25">
      <c r="A735" s="6" t="s">
        <v>831</v>
      </c>
      <c r="B735" s="41" t="s">
        <v>854</v>
      </c>
      <c r="C735" s="11">
        <f t="shared" si="151"/>
        <v>145901562.50999999</v>
      </c>
      <c r="D735" s="11">
        <f t="shared" ref="D735:D742" si="154">ROUNDUP(SUM(K735+M735)*0.0214,2)</f>
        <v>918053.54</v>
      </c>
      <c r="E735" s="11">
        <f t="shared" si="153"/>
        <v>5576288.8099999996</v>
      </c>
      <c r="F735" s="11"/>
      <c r="G735" s="11"/>
      <c r="H735" s="11">
        <v>25023995.84</v>
      </c>
      <c r="I735" s="11">
        <v>10578552.060000001</v>
      </c>
      <c r="J735" s="11">
        <v>17089123.309999999</v>
      </c>
      <c r="K735" s="11"/>
      <c r="L735" s="12">
        <v>9</v>
      </c>
      <c r="M735" s="11">
        <v>42899697.810000002</v>
      </c>
      <c r="N735" s="11" t="s">
        <v>135</v>
      </c>
      <c r="O735" s="11">
        <v>43815851.140000001</v>
      </c>
      <c r="P735" s="11"/>
      <c r="Q735" s="11"/>
      <c r="R735" s="11"/>
      <c r="S735" s="11"/>
    </row>
    <row r="736" spans="1:19" ht="15" customHeight="1" x14ac:dyDescent="0.25">
      <c r="A736" s="6" t="s">
        <v>832</v>
      </c>
      <c r="B736" s="15" t="s">
        <v>225</v>
      </c>
      <c r="C736" s="11">
        <f t="shared" si="151"/>
        <v>40474434.899999999</v>
      </c>
      <c r="D736" s="11">
        <f t="shared" si="154"/>
        <v>816047.59</v>
      </c>
      <c r="E736" s="11">
        <f t="shared" si="153"/>
        <v>1525322.59</v>
      </c>
      <c r="F736" s="11"/>
      <c r="G736" s="11"/>
      <c r="H736" s="11"/>
      <c r="I736" s="11"/>
      <c r="J736" s="11"/>
      <c r="K736" s="11"/>
      <c r="L736" s="12">
        <v>8</v>
      </c>
      <c r="M736" s="11">
        <v>38133064.719999999</v>
      </c>
      <c r="N736" s="11"/>
      <c r="O736" s="11"/>
      <c r="P736" s="11"/>
      <c r="Q736" s="11"/>
      <c r="R736" s="11"/>
      <c r="S736" s="11"/>
    </row>
    <row r="737" spans="1:19" ht="15" customHeight="1" x14ac:dyDescent="0.25">
      <c r="A737" s="6" t="s">
        <v>833</v>
      </c>
      <c r="B737" s="15" t="s">
        <v>226</v>
      </c>
      <c r="C737" s="11">
        <f t="shared" si="151"/>
        <v>15177913.1</v>
      </c>
      <c r="D737" s="11">
        <f t="shared" si="154"/>
        <v>306017.85000000003</v>
      </c>
      <c r="E737" s="11">
        <f t="shared" si="153"/>
        <v>571995.98</v>
      </c>
      <c r="F737" s="11"/>
      <c r="G737" s="11"/>
      <c r="H737" s="11"/>
      <c r="I737" s="11"/>
      <c r="J737" s="11"/>
      <c r="K737" s="11"/>
      <c r="L737" s="12">
        <v>3</v>
      </c>
      <c r="M737" s="11">
        <v>14299899.27</v>
      </c>
      <c r="N737" s="11"/>
      <c r="O737" s="11"/>
      <c r="P737" s="11"/>
      <c r="Q737" s="11"/>
      <c r="R737" s="11"/>
      <c r="S737" s="11"/>
    </row>
    <row r="738" spans="1:19" ht="15" customHeight="1" x14ac:dyDescent="0.25">
      <c r="A738" s="6" t="s">
        <v>834</v>
      </c>
      <c r="B738" s="15" t="s">
        <v>227</v>
      </c>
      <c r="C738" s="11">
        <f t="shared" si="151"/>
        <v>21336549.940000001</v>
      </c>
      <c r="D738" s="11">
        <f t="shared" si="154"/>
        <v>430188.59</v>
      </c>
      <c r="E738" s="11">
        <f t="shared" si="153"/>
        <v>804090.83</v>
      </c>
      <c r="F738" s="11"/>
      <c r="G738" s="11"/>
      <c r="H738" s="11"/>
      <c r="I738" s="11"/>
      <c r="J738" s="11"/>
      <c r="K738" s="11"/>
      <c r="L738" s="12">
        <v>3</v>
      </c>
      <c r="M738" s="11">
        <v>20102270.52</v>
      </c>
      <c r="N738" s="11"/>
      <c r="O738" s="11"/>
      <c r="P738" s="11"/>
      <c r="Q738" s="11"/>
      <c r="R738" s="11"/>
      <c r="S738" s="11"/>
    </row>
    <row r="739" spans="1:19" ht="15" customHeight="1" x14ac:dyDescent="0.25">
      <c r="A739" s="6" t="s">
        <v>835</v>
      </c>
      <c r="B739" s="15" t="s">
        <v>228</v>
      </c>
      <c r="C739" s="11">
        <f t="shared" si="151"/>
        <v>10118608.73</v>
      </c>
      <c r="D739" s="11">
        <f t="shared" si="154"/>
        <v>204011.90000000002</v>
      </c>
      <c r="E739" s="11">
        <f t="shared" si="153"/>
        <v>381330.65</v>
      </c>
      <c r="F739" s="11"/>
      <c r="G739" s="11"/>
      <c r="H739" s="11"/>
      <c r="I739" s="11"/>
      <c r="J739" s="11"/>
      <c r="K739" s="11"/>
      <c r="L739" s="12">
        <v>2</v>
      </c>
      <c r="M739" s="11">
        <v>9533266.1799999997</v>
      </c>
      <c r="N739" s="11"/>
      <c r="O739" s="11"/>
      <c r="P739" s="11"/>
      <c r="Q739" s="11"/>
      <c r="R739" s="11"/>
      <c r="S739" s="11"/>
    </row>
    <row r="740" spans="1:19" ht="15" customHeight="1" x14ac:dyDescent="0.25">
      <c r="A740" s="6" t="s">
        <v>836</v>
      </c>
      <c r="B740" s="42" t="s">
        <v>855</v>
      </c>
      <c r="C740" s="11">
        <f t="shared" si="151"/>
        <v>7934756.6900000004</v>
      </c>
      <c r="D740" s="11">
        <f t="shared" si="154"/>
        <v>102005.95</v>
      </c>
      <c r="E740" s="11">
        <f t="shared" si="153"/>
        <v>301259.65000000002</v>
      </c>
      <c r="F740" s="11">
        <v>2764858</v>
      </c>
      <c r="G740" s="11"/>
      <c r="H740" s="11"/>
      <c r="I740" s="11"/>
      <c r="J740" s="11"/>
      <c r="K740" s="11"/>
      <c r="L740" s="12">
        <v>1</v>
      </c>
      <c r="M740" s="11">
        <v>4766633.09</v>
      </c>
      <c r="N740" s="11"/>
      <c r="O740" s="11"/>
      <c r="P740" s="11"/>
      <c r="Q740" s="11"/>
      <c r="R740" s="11"/>
      <c r="S740" s="11"/>
    </row>
    <row r="741" spans="1:19" ht="15" customHeight="1" x14ac:dyDescent="0.25">
      <c r="A741" s="6" t="s">
        <v>837</v>
      </c>
      <c r="B741" s="15" t="s">
        <v>229</v>
      </c>
      <c r="C741" s="11">
        <f t="shared" ref="C741:C771" si="155">ROUND(D741+E741+F741+G741+H741+I741+J741+K741+M741+O741+P741+Q741+R741+S741,2)</f>
        <v>10118608.73</v>
      </c>
      <c r="D741" s="11">
        <f t="shared" si="154"/>
        <v>204011.90000000002</v>
      </c>
      <c r="E741" s="11">
        <f t="shared" si="153"/>
        <v>381330.65</v>
      </c>
      <c r="F741" s="11"/>
      <c r="G741" s="11"/>
      <c r="H741" s="11"/>
      <c r="I741" s="11"/>
      <c r="J741" s="11"/>
      <c r="K741" s="11"/>
      <c r="L741" s="12">
        <v>2</v>
      </c>
      <c r="M741" s="11">
        <v>9533266.1799999997</v>
      </c>
      <c r="N741" s="11"/>
      <c r="O741" s="11"/>
      <c r="P741" s="11"/>
      <c r="Q741" s="11"/>
      <c r="R741" s="11"/>
      <c r="S741" s="11"/>
    </row>
    <row r="742" spans="1:19" ht="15" customHeight="1" x14ac:dyDescent="0.25">
      <c r="A742" s="6" t="s">
        <v>838</v>
      </c>
      <c r="B742" s="15" t="s">
        <v>230</v>
      </c>
      <c r="C742" s="11">
        <f t="shared" si="155"/>
        <v>10118608.73</v>
      </c>
      <c r="D742" s="11">
        <f t="shared" si="154"/>
        <v>204011.90000000002</v>
      </c>
      <c r="E742" s="11">
        <f t="shared" si="153"/>
        <v>381330.65</v>
      </c>
      <c r="F742" s="11"/>
      <c r="G742" s="11"/>
      <c r="H742" s="11"/>
      <c r="I742" s="11"/>
      <c r="J742" s="11"/>
      <c r="K742" s="11"/>
      <c r="L742" s="12">
        <v>2</v>
      </c>
      <c r="M742" s="11">
        <v>9533266.1799999997</v>
      </c>
      <c r="N742" s="11"/>
      <c r="O742" s="11"/>
      <c r="P742" s="11"/>
      <c r="Q742" s="11"/>
      <c r="R742" s="11"/>
      <c r="S742" s="11"/>
    </row>
    <row r="743" spans="1:19" ht="15" customHeight="1" x14ac:dyDescent="0.25">
      <c r="A743" s="6" t="s">
        <v>839</v>
      </c>
      <c r="B743" s="15" t="s">
        <v>873</v>
      </c>
      <c r="C743" s="11">
        <f t="shared" si="155"/>
        <v>147056288.37</v>
      </c>
      <c r="D743" s="11"/>
      <c r="E743" s="11">
        <f t="shared" si="153"/>
        <v>5656011.0999999996</v>
      </c>
      <c r="F743" s="11"/>
      <c r="G743" s="11"/>
      <c r="H743" s="11"/>
      <c r="I743" s="11"/>
      <c r="J743" s="11"/>
      <c r="K743" s="11"/>
      <c r="L743" s="12"/>
      <c r="M743" s="11"/>
      <c r="N743" s="11"/>
      <c r="O743" s="11"/>
      <c r="P743" s="11"/>
      <c r="Q743" s="11"/>
      <c r="R743" s="11">
        <v>141400277.27000001</v>
      </c>
      <c r="S743" s="11"/>
    </row>
    <row r="744" spans="1:19" ht="15" customHeight="1" x14ac:dyDescent="0.25">
      <c r="A744" s="6" t="s">
        <v>920</v>
      </c>
      <c r="B744" s="15" t="s">
        <v>1164</v>
      </c>
      <c r="C744" s="11">
        <f t="shared" si="155"/>
        <v>39513933.770000003</v>
      </c>
      <c r="D744" s="11"/>
      <c r="E744" s="11">
        <f t="shared" si="153"/>
        <v>1519766.69</v>
      </c>
      <c r="F744" s="11"/>
      <c r="G744" s="11"/>
      <c r="H744" s="11"/>
      <c r="I744" s="11"/>
      <c r="J744" s="11"/>
      <c r="K744" s="11"/>
      <c r="L744" s="12"/>
      <c r="M744" s="11"/>
      <c r="N744" s="11"/>
      <c r="O744" s="11"/>
      <c r="P744" s="11"/>
      <c r="Q744" s="11">
        <v>37994167.079999998</v>
      </c>
      <c r="R744" s="11"/>
      <c r="S744" s="11"/>
    </row>
    <row r="745" spans="1:19" ht="15" customHeight="1" x14ac:dyDescent="0.25">
      <c r="A745" s="6" t="s">
        <v>921</v>
      </c>
      <c r="B745" s="15" t="s">
        <v>1516</v>
      </c>
      <c r="C745" s="11">
        <f t="shared" si="155"/>
        <v>10118608.73</v>
      </c>
      <c r="D745" s="11">
        <f>ROUNDUP(SUM(K745+M745)*0.0214,2)</f>
        <v>204011.90000000002</v>
      </c>
      <c r="E745" s="11">
        <f t="shared" si="153"/>
        <v>381330.65</v>
      </c>
      <c r="F745" s="11"/>
      <c r="G745" s="11"/>
      <c r="H745" s="11"/>
      <c r="I745" s="11"/>
      <c r="J745" s="11"/>
      <c r="K745" s="11"/>
      <c r="L745" s="12">
        <v>2</v>
      </c>
      <c r="M745" s="11">
        <v>9533266.1799999997</v>
      </c>
      <c r="N745" s="11"/>
      <c r="O745" s="11"/>
      <c r="P745" s="11"/>
      <c r="Q745" s="11"/>
      <c r="R745" s="11"/>
      <c r="S745" s="11"/>
    </row>
    <row r="746" spans="1:19" ht="15" customHeight="1" x14ac:dyDescent="0.25">
      <c r="A746" s="6" t="s">
        <v>922</v>
      </c>
      <c r="B746" s="15" t="s">
        <v>231</v>
      </c>
      <c r="C746" s="11">
        <f t="shared" si="155"/>
        <v>10118608.73</v>
      </c>
      <c r="D746" s="11">
        <f>ROUNDUP(SUM(K746+M746)*0.0214,2)</f>
        <v>204011.90000000002</v>
      </c>
      <c r="E746" s="11">
        <f t="shared" si="153"/>
        <v>381330.65</v>
      </c>
      <c r="F746" s="11"/>
      <c r="G746" s="11"/>
      <c r="H746" s="11"/>
      <c r="I746" s="11"/>
      <c r="J746" s="11"/>
      <c r="K746" s="11"/>
      <c r="L746" s="12">
        <v>2</v>
      </c>
      <c r="M746" s="11">
        <v>9533266.1799999997</v>
      </c>
      <c r="N746" s="11"/>
      <c r="O746" s="11"/>
      <c r="P746" s="11"/>
      <c r="Q746" s="11"/>
      <c r="R746" s="11"/>
      <c r="S746" s="11"/>
    </row>
    <row r="747" spans="1:19" ht="15" customHeight="1" x14ac:dyDescent="0.25">
      <c r="A747" s="6" t="s">
        <v>923</v>
      </c>
      <c r="B747" s="15" t="s">
        <v>232</v>
      </c>
      <c r="C747" s="11">
        <f t="shared" si="155"/>
        <v>10118608.73</v>
      </c>
      <c r="D747" s="11">
        <f>ROUNDUP(SUM(K747+M747)*0.0214,2)</f>
        <v>204011.90000000002</v>
      </c>
      <c r="E747" s="11">
        <f t="shared" si="153"/>
        <v>381330.65</v>
      </c>
      <c r="F747" s="11"/>
      <c r="G747" s="11"/>
      <c r="H747" s="11"/>
      <c r="I747" s="11"/>
      <c r="J747" s="11"/>
      <c r="K747" s="11"/>
      <c r="L747" s="12">
        <v>2</v>
      </c>
      <c r="M747" s="11">
        <v>9533266.1799999997</v>
      </c>
      <c r="N747" s="11"/>
      <c r="O747" s="11"/>
      <c r="P747" s="11"/>
      <c r="Q747" s="11"/>
      <c r="R747" s="11"/>
      <c r="S747" s="11"/>
    </row>
    <row r="748" spans="1:19" ht="15" customHeight="1" x14ac:dyDescent="0.25">
      <c r="A748" s="6" t="s">
        <v>924</v>
      </c>
      <c r="B748" s="15" t="s">
        <v>233</v>
      </c>
      <c r="C748" s="11">
        <f t="shared" si="155"/>
        <v>48718201.149999999</v>
      </c>
      <c r="D748" s="11">
        <f>ROUNDUP(SUM(K748+M748)*0.0214,2)</f>
        <v>204011.90000000002</v>
      </c>
      <c r="E748" s="11">
        <f t="shared" si="153"/>
        <v>1865930.36</v>
      </c>
      <c r="F748" s="11"/>
      <c r="G748" s="11">
        <v>9365995.9100000001</v>
      </c>
      <c r="H748" s="11">
        <v>6344374.54</v>
      </c>
      <c r="I748" s="11">
        <v>2681997.58</v>
      </c>
      <c r="J748" s="11">
        <v>4332633.3499999996</v>
      </c>
      <c r="K748" s="11"/>
      <c r="L748" s="12">
        <v>2</v>
      </c>
      <c r="M748" s="11">
        <v>9533266.1799999997</v>
      </c>
      <c r="N748" s="11" t="s">
        <v>135</v>
      </c>
      <c r="O748" s="11">
        <v>14389991.33</v>
      </c>
      <c r="P748" s="11"/>
      <c r="Q748" s="11"/>
      <c r="R748" s="11"/>
      <c r="S748" s="11"/>
    </row>
    <row r="749" spans="1:19" ht="15" customHeight="1" x14ac:dyDescent="0.25">
      <c r="A749" s="6" t="s">
        <v>925</v>
      </c>
      <c r="B749" s="15" t="s">
        <v>996</v>
      </c>
      <c r="C749" s="11">
        <f t="shared" si="155"/>
        <v>37224663.75</v>
      </c>
      <c r="D749" s="11">
        <v>750525.54</v>
      </c>
      <c r="E749" s="11">
        <f t="shared" si="153"/>
        <v>1402851.47</v>
      </c>
      <c r="F749" s="11">
        <v>3616867.96</v>
      </c>
      <c r="G749" s="11"/>
      <c r="H749" s="11"/>
      <c r="I749" s="11"/>
      <c r="J749" s="11"/>
      <c r="K749" s="11"/>
      <c r="L749" s="8"/>
      <c r="M749" s="11"/>
      <c r="N749" s="11" t="s">
        <v>135</v>
      </c>
      <c r="O749" s="11">
        <v>14666610.43</v>
      </c>
      <c r="P749" s="11"/>
      <c r="Q749" s="11">
        <v>16787808.350000001</v>
      </c>
      <c r="R749" s="11"/>
      <c r="S749" s="11"/>
    </row>
    <row r="750" spans="1:19" ht="15" customHeight="1" x14ac:dyDescent="0.25">
      <c r="A750" s="6" t="s">
        <v>926</v>
      </c>
      <c r="B750" s="15" t="s">
        <v>880</v>
      </c>
      <c r="C750" s="11">
        <f t="shared" si="155"/>
        <v>29565913.73</v>
      </c>
      <c r="D750" s="11"/>
      <c r="E750" s="11"/>
      <c r="F750" s="11"/>
      <c r="G750" s="11"/>
      <c r="H750" s="11"/>
      <c r="I750" s="11"/>
      <c r="J750" s="11"/>
      <c r="K750" s="11"/>
      <c r="L750" s="8"/>
      <c r="M750" s="11"/>
      <c r="N750" s="11"/>
      <c r="O750" s="11"/>
      <c r="P750" s="11"/>
      <c r="Q750" s="11"/>
      <c r="R750" s="11">
        <v>29565913.73</v>
      </c>
      <c r="S750" s="11"/>
    </row>
    <row r="751" spans="1:19" s="7" customFormat="1" x14ac:dyDescent="0.25">
      <c r="A751" s="6" t="s">
        <v>927</v>
      </c>
      <c r="B751" s="15" t="s">
        <v>280</v>
      </c>
      <c r="C751" s="11">
        <f t="shared" si="155"/>
        <v>5059304.37</v>
      </c>
      <c r="D751" s="11">
        <f>ROUNDUP(SUM(F751+G751+H751+I751+J751+K751+M751+O751+P751+Q751+R751+S751)*0.0214,2)</f>
        <v>102005.95</v>
      </c>
      <c r="E751" s="11">
        <f>ROUNDUP(SUM(F751+G751+H751+I751+J751+K751+M751+O751+P751+Q751+R751+S751)*0.04,2)</f>
        <v>190665.33000000002</v>
      </c>
      <c r="F751" s="11"/>
      <c r="G751" s="11"/>
      <c r="H751" s="11"/>
      <c r="I751" s="11"/>
      <c r="J751" s="11"/>
      <c r="K751" s="11"/>
      <c r="L751" s="12">
        <v>1</v>
      </c>
      <c r="M751" s="11">
        <v>4766633.09</v>
      </c>
      <c r="N751" s="11"/>
      <c r="O751" s="11"/>
      <c r="P751" s="11"/>
      <c r="Q751" s="11"/>
      <c r="R751" s="11"/>
      <c r="S751" s="11"/>
    </row>
    <row r="752" spans="1:19" ht="15" customHeight="1" x14ac:dyDescent="0.25">
      <c r="A752" s="6" t="s">
        <v>840</v>
      </c>
      <c r="B752" s="41" t="s">
        <v>856</v>
      </c>
      <c r="C752" s="11">
        <f t="shared" si="155"/>
        <v>56508440.82</v>
      </c>
      <c r="D752" s="11">
        <f>ROUNDUP(SUM(K752+M752)*0.0214,2)</f>
        <v>408023.8</v>
      </c>
      <c r="E752" s="11">
        <f>ROUNDUP(SUM(F752+G752+H752+I752+J752+K752+M752+O752+P752+Q752+R752+S752)*0.04,2)</f>
        <v>2157708.3499999996</v>
      </c>
      <c r="F752" s="11"/>
      <c r="G752" s="11"/>
      <c r="H752" s="11"/>
      <c r="I752" s="11"/>
      <c r="J752" s="11">
        <v>11683612.310000001</v>
      </c>
      <c r="K752" s="11"/>
      <c r="L752" s="12">
        <v>4</v>
      </c>
      <c r="M752" s="11">
        <v>19066532.359999999</v>
      </c>
      <c r="N752" s="11" t="s">
        <v>135</v>
      </c>
      <c r="O752" s="11">
        <v>23192564</v>
      </c>
      <c r="P752" s="11"/>
      <c r="Q752" s="11"/>
      <c r="R752" s="11"/>
      <c r="S752" s="11"/>
    </row>
    <row r="753" spans="1:30" ht="15" customHeight="1" x14ac:dyDescent="0.25">
      <c r="A753" s="6" t="s">
        <v>928</v>
      </c>
      <c r="B753" s="41" t="s">
        <v>883</v>
      </c>
      <c r="C753" s="11">
        <f t="shared" si="155"/>
        <v>41942159.159999996</v>
      </c>
      <c r="D753" s="11"/>
      <c r="E753" s="11">
        <f>ROUNDUP(SUM(F753+G753+H753+I753+J753+K753+M753+O753+P753+Q753+R753+S753)*0.04,2)</f>
        <v>1613159.97</v>
      </c>
      <c r="F753" s="11"/>
      <c r="G753" s="11"/>
      <c r="H753" s="11"/>
      <c r="I753" s="11"/>
      <c r="J753" s="11"/>
      <c r="K753" s="11"/>
      <c r="L753" s="12"/>
      <c r="M753" s="11"/>
      <c r="N753" s="11"/>
      <c r="O753" s="11"/>
      <c r="P753" s="11"/>
      <c r="Q753" s="11"/>
      <c r="R753" s="11">
        <v>40328999.189999998</v>
      </c>
      <c r="S753" s="11"/>
    </row>
    <row r="754" spans="1:30" ht="15" customHeight="1" x14ac:dyDescent="0.25">
      <c r="A754" s="6" t="s">
        <v>1106</v>
      </c>
      <c r="B754" s="41" t="s">
        <v>894</v>
      </c>
      <c r="C754" s="11">
        <f t="shared" si="155"/>
        <v>52451443.100000001</v>
      </c>
      <c r="D754" s="11"/>
      <c r="E754" s="16"/>
      <c r="F754" s="11"/>
      <c r="G754" s="11"/>
      <c r="H754" s="11"/>
      <c r="I754" s="11"/>
      <c r="J754" s="11"/>
      <c r="K754" s="11"/>
      <c r="L754" s="12"/>
      <c r="M754" s="11"/>
      <c r="N754" s="11"/>
      <c r="O754" s="11"/>
      <c r="P754" s="11"/>
      <c r="Q754" s="11"/>
      <c r="R754" s="11">
        <v>52451443.100000001</v>
      </c>
      <c r="S754" s="11"/>
    </row>
    <row r="755" spans="1:30" ht="15" customHeight="1" x14ac:dyDescent="0.25">
      <c r="A755" s="6" t="s">
        <v>929</v>
      </c>
      <c r="B755" s="15" t="s">
        <v>235</v>
      </c>
      <c r="C755" s="11">
        <f t="shared" si="155"/>
        <v>10118608.73</v>
      </c>
      <c r="D755" s="11">
        <f>ROUNDUP(SUM(K755+M755)*0.0214,2)</f>
        <v>204011.90000000002</v>
      </c>
      <c r="E755" s="11">
        <f>ROUNDUP(SUM(F755+G755+H755+I755+J755+K755+M755+O755+P755+Q755+R755+S755)*0.04,2)</f>
        <v>381330.65</v>
      </c>
      <c r="F755" s="11"/>
      <c r="G755" s="11"/>
      <c r="H755" s="11"/>
      <c r="I755" s="11"/>
      <c r="J755" s="11"/>
      <c r="K755" s="11"/>
      <c r="L755" s="12">
        <v>2</v>
      </c>
      <c r="M755" s="11">
        <v>9533266.1799999997</v>
      </c>
      <c r="N755" s="11"/>
      <c r="O755" s="11"/>
      <c r="P755" s="11"/>
      <c r="Q755" s="11"/>
      <c r="R755" s="11"/>
      <c r="S755" s="11"/>
    </row>
    <row r="756" spans="1:30" ht="15" customHeight="1" x14ac:dyDescent="0.25">
      <c r="A756" s="6" t="s">
        <v>930</v>
      </c>
      <c r="B756" s="15" t="s">
        <v>881</v>
      </c>
      <c r="C756" s="11">
        <f t="shared" si="155"/>
        <v>251642614.71000001</v>
      </c>
      <c r="D756" s="11"/>
      <c r="E756" s="11"/>
      <c r="F756" s="11"/>
      <c r="G756" s="11"/>
      <c r="H756" s="11"/>
      <c r="I756" s="11"/>
      <c r="J756" s="11"/>
      <c r="K756" s="11"/>
      <c r="L756" s="12"/>
      <c r="M756" s="11"/>
      <c r="N756" s="11"/>
      <c r="O756" s="11"/>
      <c r="P756" s="11"/>
      <c r="Q756" s="11"/>
      <c r="R756" s="52">
        <v>251642614.71000001</v>
      </c>
      <c r="S756" s="11"/>
    </row>
    <row r="757" spans="1:30" ht="15" customHeight="1" x14ac:dyDescent="0.25">
      <c r="A757" s="6" t="s">
        <v>931</v>
      </c>
      <c r="B757" s="15" t="s">
        <v>236</v>
      </c>
      <c r="C757" s="11">
        <f t="shared" si="155"/>
        <v>10118608.73</v>
      </c>
      <c r="D757" s="11">
        <f>ROUNDUP(SUM(K757+M757)*0.0214,2)</f>
        <v>204011.90000000002</v>
      </c>
      <c r="E757" s="11">
        <f t="shared" ref="E757:E762" si="156">ROUNDUP(SUM(F757+G757+H757+I757+J757+K757+M757+O757+P757+Q757+R757+S757)*0.04,2)</f>
        <v>381330.65</v>
      </c>
      <c r="F757" s="11"/>
      <c r="G757" s="11"/>
      <c r="H757" s="11"/>
      <c r="I757" s="11"/>
      <c r="J757" s="11"/>
      <c r="K757" s="11"/>
      <c r="L757" s="12">
        <v>2</v>
      </c>
      <c r="M757" s="11">
        <v>9533266.1799999997</v>
      </c>
      <c r="N757" s="11"/>
      <c r="O757" s="11"/>
      <c r="P757" s="11"/>
      <c r="Q757" s="11"/>
      <c r="R757" s="11"/>
      <c r="S757" s="11"/>
    </row>
    <row r="758" spans="1:30" ht="15" customHeight="1" x14ac:dyDescent="0.25">
      <c r="A758" s="6" t="s">
        <v>932</v>
      </c>
      <c r="B758" s="15" t="s">
        <v>237</v>
      </c>
      <c r="C758" s="11">
        <f t="shared" si="155"/>
        <v>10118608.73</v>
      </c>
      <c r="D758" s="11">
        <f>ROUNDUP(SUM(K758+M758)*0.0214,2)</f>
        <v>204011.90000000002</v>
      </c>
      <c r="E758" s="11">
        <f t="shared" si="156"/>
        <v>381330.65</v>
      </c>
      <c r="F758" s="11"/>
      <c r="G758" s="11"/>
      <c r="H758" s="11"/>
      <c r="I758" s="11"/>
      <c r="J758" s="11"/>
      <c r="K758" s="11"/>
      <c r="L758" s="12">
        <v>2</v>
      </c>
      <c r="M758" s="11">
        <v>9533266.1799999997</v>
      </c>
      <c r="N758" s="11"/>
      <c r="O758" s="11"/>
      <c r="P758" s="11"/>
      <c r="Q758" s="11"/>
      <c r="R758" s="11"/>
      <c r="S758" s="11"/>
    </row>
    <row r="759" spans="1:30" ht="15" customHeight="1" x14ac:dyDescent="0.25">
      <c r="A759" s="6" t="s">
        <v>933</v>
      </c>
      <c r="B759" s="15" t="s">
        <v>238</v>
      </c>
      <c r="C759" s="11">
        <f t="shared" si="155"/>
        <v>5059304.37</v>
      </c>
      <c r="D759" s="11">
        <f>ROUNDUP(SUM(K759+M759)*0.0214,2)</f>
        <v>102005.95</v>
      </c>
      <c r="E759" s="11">
        <f t="shared" si="156"/>
        <v>190665.33000000002</v>
      </c>
      <c r="F759" s="11"/>
      <c r="G759" s="11"/>
      <c r="H759" s="11"/>
      <c r="I759" s="11"/>
      <c r="J759" s="11"/>
      <c r="K759" s="11"/>
      <c r="L759" s="12">
        <v>1</v>
      </c>
      <c r="M759" s="11">
        <v>4766633.09</v>
      </c>
      <c r="N759" s="11"/>
      <c r="O759" s="11"/>
      <c r="P759" s="11"/>
      <c r="Q759" s="11"/>
      <c r="R759" s="11"/>
      <c r="S759" s="11"/>
    </row>
    <row r="760" spans="1:30" ht="15" customHeight="1" x14ac:dyDescent="0.25">
      <c r="A760" s="6" t="s">
        <v>934</v>
      </c>
      <c r="B760" s="15" t="s">
        <v>239</v>
      </c>
      <c r="C760" s="11">
        <f t="shared" si="155"/>
        <v>10118608.73</v>
      </c>
      <c r="D760" s="11">
        <f>ROUNDUP(SUM(K760+M760)*0.0214,2)</f>
        <v>204011.90000000002</v>
      </c>
      <c r="E760" s="11">
        <f t="shared" si="156"/>
        <v>381330.65</v>
      </c>
      <c r="F760" s="11"/>
      <c r="G760" s="11"/>
      <c r="H760" s="11"/>
      <c r="I760" s="11"/>
      <c r="J760" s="11"/>
      <c r="K760" s="11"/>
      <c r="L760" s="12">
        <v>2</v>
      </c>
      <c r="M760" s="11">
        <v>9533266.1799999997</v>
      </c>
      <c r="N760" s="11"/>
      <c r="O760" s="11"/>
      <c r="P760" s="11"/>
      <c r="Q760" s="11"/>
      <c r="R760" s="11"/>
      <c r="S760" s="11"/>
    </row>
    <row r="761" spans="1:30" ht="15" customHeight="1" x14ac:dyDescent="0.25">
      <c r="A761" s="6" t="s">
        <v>935</v>
      </c>
      <c r="B761" s="15" t="s">
        <v>288</v>
      </c>
      <c r="C761" s="11">
        <f t="shared" si="155"/>
        <v>20237217.460000001</v>
      </c>
      <c r="D761" s="11">
        <f>ROUNDUP(SUM(F761+G761+H761+I761+J761+K761+M761+O761+P761+Q761+R761+S761)*0.0214,2)</f>
        <v>408023.8</v>
      </c>
      <c r="E761" s="11">
        <f t="shared" si="156"/>
        <v>762661.3</v>
      </c>
      <c r="F761" s="11"/>
      <c r="G761" s="11"/>
      <c r="H761" s="11"/>
      <c r="I761" s="11"/>
      <c r="J761" s="11"/>
      <c r="K761" s="11"/>
      <c r="L761" s="12">
        <v>4</v>
      </c>
      <c r="M761" s="11">
        <v>19066532.359999999</v>
      </c>
      <c r="N761" s="11"/>
      <c r="O761" s="11"/>
      <c r="P761" s="11"/>
      <c r="Q761" s="11"/>
      <c r="R761" s="11"/>
      <c r="S761" s="11"/>
    </row>
    <row r="762" spans="1:30" ht="15" customHeight="1" x14ac:dyDescent="0.25">
      <c r="A762" s="6" t="s">
        <v>936</v>
      </c>
      <c r="B762" s="15" t="s">
        <v>240</v>
      </c>
      <c r="C762" s="11">
        <f t="shared" si="155"/>
        <v>10118608.73</v>
      </c>
      <c r="D762" s="11">
        <f>ROUNDUP(SUM(K762+M762)*0.0214,2)</f>
        <v>204011.90000000002</v>
      </c>
      <c r="E762" s="11">
        <f t="shared" si="156"/>
        <v>381330.65</v>
      </c>
      <c r="F762" s="11"/>
      <c r="G762" s="11"/>
      <c r="H762" s="11"/>
      <c r="I762" s="11"/>
      <c r="J762" s="11"/>
      <c r="K762" s="11"/>
      <c r="L762" s="12">
        <v>2</v>
      </c>
      <c r="M762" s="11">
        <v>9533266.1799999997</v>
      </c>
      <c r="N762" s="11"/>
      <c r="O762" s="11"/>
      <c r="P762" s="11"/>
      <c r="Q762" s="11"/>
      <c r="R762" s="11"/>
      <c r="S762" s="11"/>
    </row>
    <row r="763" spans="1:30" ht="15" customHeight="1" x14ac:dyDescent="0.25">
      <c r="A763" s="6" t="s">
        <v>937</v>
      </c>
      <c r="B763" s="15" t="s">
        <v>886</v>
      </c>
      <c r="C763" s="11">
        <f t="shared" si="155"/>
        <v>103649520</v>
      </c>
      <c r="D763" s="11"/>
      <c r="E763" s="11"/>
      <c r="F763" s="11"/>
      <c r="G763" s="11"/>
      <c r="H763" s="11"/>
      <c r="I763" s="11"/>
      <c r="J763" s="11"/>
      <c r="K763" s="11"/>
      <c r="L763" s="12"/>
      <c r="M763" s="11"/>
      <c r="N763" s="11"/>
      <c r="O763" s="11"/>
      <c r="P763" s="11"/>
      <c r="Q763" s="11"/>
      <c r="R763" s="11">
        <v>103649520</v>
      </c>
      <c r="S763" s="11"/>
    </row>
    <row r="764" spans="1:30" ht="15" customHeight="1" x14ac:dyDescent="0.25">
      <c r="A764" s="6" t="s">
        <v>1032</v>
      </c>
      <c r="B764" s="15" t="s">
        <v>1177</v>
      </c>
      <c r="C764" s="11">
        <f t="shared" si="155"/>
        <v>115950199.01000001</v>
      </c>
      <c r="D764" s="11"/>
      <c r="E764" s="11">
        <f>ROUNDUP(SUM(F764+G764+H764+I764+J764+K764+M764+O764+P764+Q764+R764+S764)*0.04,2)</f>
        <v>4459623.04</v>
      </c>
      <c r="F764" s="11"/>
      <c r="G764" s="11"/>
      <c r="H764" s="11"/>
      <c r="I764" s="11"/>
      <c r="J764" s="11"/>
      <c r="K764" s="11"/>
      <c r="L764" s="12"/>
      <c r="M764" s="11"/>
      <c r="N764" s="11"/>
      <c r="O764" s="11"/>
      <c r="P764" s="11"/>
      <c r="Q764" s="53"/>
      <c r="R764" s="11">
        <v>111490575.97</v>
      </c>
      <c r="S764" s="11"/>
    </row>
    <row r="765" spans="1:30" ht="15" customHeight="1" x14ac:dyDescent="0.25">
      <c r="A765" s="6" t="s">
        <v>1033</v>
      </c>
      <c r="B765" s="15" t="s">
        <v>1103</v>
      </c>
      <c r="C765" s="11">
        <f t="shared" si="155"/>
        <v>57090453.890000001</v>
      </c>
      <c r="D765" s="11"/>
      <c r="E765" s="11"/>
      <c r="F765" s="11"/>
      <c r="G765" s="11"/>
      <c r="H765" s="11"/>
      <c r="I765" s="11"/>
      <c r="J765" s="11"/>
      <c r="K765" s="11"/>
      <c r="L765" s="12"/>
      <c r="M765" s="11"/>
      <c r="N765" s="11"/>
      <c r="O765" s="11"/>
      <c r="P765" s="11"/>
      <c r="Q765" s="53"/>
      <c r="R765" s="11">
        <v>57090453.890000001</v>
      </c>
      <c r="S765" s="11"/>
    </row>
    <row r="766" spans="1:30" s="7" customFormat="1" x14ac:dyDescent="0.25">
      <c r="A766" s="6" t="s">
        <v>1034</v>
      </c>
      <c r="B766" s="15" t="s">
        <v>884</v>
      </c>
      <c r="C766" s="11">
        <f t="shared" si="155"/>
        <v>63163510.43</v>
      </c>
      <c r="D766" s="11"/>
      <c r="E766" s="11">
        <f t="shared" ref="E766:E767" si="157">ROUNDUP(SUM(F766+G766+H766+I766+J766+K766+M766+O766+P766+Q766+R766+S766)*0.04,2)</f>
        <v>2429365.7899999996</v>
      </c>
      <c r="F766" s="11"/>
      <c r="G766" s="11"/>
      <c r="H766" s="11"/>
      <c r="I766" s="11"/>
      <c r="J766" s="11"/>
      <c r="K766" s="11"/>
      <c r="L766" s="12"/>
      <c r="M766" s="11"/>
      <c r="N766" s="11"/>
      <c r="O766" s="11"/>
      <c r="P766" s="11"/>
      <c r="Q766" s="11"/>
      <c r="R766" s="11">
        <v>60734144.639999993</v>
      </c>
      <c r="S766" s="11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</row>
    <row r="767" spans="1:30" ht="15" customHeight="1" x14ac:dyDescent="0.25">
      <c r="A767" s="6" t="s">
        <v>1035</v>
      </c>
      <c r="B767" s="15" t="s">
        <v>885</v>
      </c>
      <c r="C767" s="11">
        <f>ROUND(D767+E767+F767+G767+H767+I767+J767+K767+M767+O767+P767+Q767+R767+S767,2)</f>
        <v>84150581.540000007</v>
      </c>
      <c r="D767" s="11"/>
      <c r="E767" s="11">
        <f t="shared" si="157"/>
        <v>3236560.8299999996</v>
      </c>
      <c r="F767" s="11"/>
      <c r="G767" s="11"/>
      <c r="H767" s="11"/>
      <c r="I767" s="11"/>
      <c r="J767" s="11"/>
      <c r="K767" s="11"/>
      <c r="L767" s="12"/>
      <c r="M767" s="11"/>
      <c r="N767" s="11"/>
      <c r="O767" s="11"/>
      <c r="P767" s="11"/>
      <c r="Q767" s="11"/>
      <c r="R767" s="11">
        <v>80914020.709999993</v>
      </c>
      <c r="S767" s="11"/>
    </row>
    <row r="768" spans="1:30" ht="15" customHeight="1" x14ac:dyDescent="0.25">
      <c r="A768" s="6" t="s">
        <v>1036</v>
      </c>
      <c r="B768" s="15" t="s">
        <v>721</v>
      </c>
      <c r="C768" s="11">
        <f t="shared" si="155"/>
        <v>15177913.1</v>
      </c>
      <c r="D768" s="11">
        <f>ROUNDUP(SUM(K768+M768)*0.0214,2)</f>
        <v>306017.85000000003</v>
      </c>
      <c r="E768" s="11">
        <f>ROUNDUP(SUM(F768+G768+H768+I768+J768+K768+M768+O768+P768+Q768+R768+S768)*0.04,2)</f>
        <v>571995.98</v>
      </c>
      <c r="F768" s="11"/>
      <c r="G768" s="11"/>
      <c r="H768" s="11"/>
      <c r="I768" s="11"/>
      <c r="J768" s="11"/>
      <c r="K768" s="11"/>
      <c r="L768" s="12">
        <v>3</v>
      </c>
      <c r="M768" s="11">
        <v>14299899.27</v>
      </c>
      <c r="N768" s="11"/>
      <c r="O768" s="11"/>
      <c r="P768" s="11"/>
      <c r="Q768" s="11"/>
      <c r="R768" s="11"/>
      <c r="S768" s="11"/>
    </row>
    <row r="769" spans="1:19" ht="15.75" customHeight="1" x14ac:dyDescent="0.25">
      <c r="A769" s="6" t="s">
        <v>1037</v>
      </c>
      <c r="B769" s="15" t="s">
        <v>1165</v>
      </c>
      <c r="C769" s="11">
        <f t="shared" si="155"/>
        <v>22650560.300000001</v>
      </c>
      <c r="D769" s="11"/>
      <c r="E769" s="11">
        <f>ROUNDUP(SUM(F769+G769+H769+I769+J769+K769+M769+O769+P769+Q769+R769+S769)*0.04,2)</f>
        <v>871175.4</v>
      </c>
      <c r="F769" s="11"/>
      <c r="G769" s="11"/>
      <c r="H769" s="11"/>
      <c r="I769" s="11"/>
      <c r="J769" s="11"/>
      <c r="K769" s="11"/>
      <c r="L769" s="12"/>
      <c r="M769" s="11"/>
      <c r="N769" s="11" t="s">
        <v>184</v>
      </c>
      <c r="O769" s="11">
        <v>21779384.899999999</v>
      </c>
      <c r="P769" s="11"/>
      <c r="Q769" s="11"/>
      <c r="R769" s="11"/>
      <c r="S769" s="11"/>
    </row>
    <row r="770" spans="1:19" ht="15" customHeight="1" x14ac:dyDescent="0.25">
      <c r="A770" s="6" t="s">
        <v>1038</v>
      </c>
      <c r="B770" s="15" t="s">
        <v>1547</v>
      </c>
      <c r="C770" s="11">
        <f t="shared" si="155"/>
        <v>25296521.82</v>
      </c>
      <c r="D770" s="11">
        <f>ROUNDUP(SUM(F770+G770+H770+I770+J770+K770+M770+O770+P770+Q770+R770+S770)*0.0214,2)</f>
        <v>510029.75</v>
      </c>
      <c r="E770" s="11">
        <f>ROUNDUP(SUM(F770+G770+H770+I770+J770+K770+M770+O770+P770+Q770+R770+S770)*0.04,2)</f>
        <v>953326.62</v>
      </c>
      <c r="F770" s="11"/>
      <c r="G770" s="11"/>
      <c r="H770" s="11"/>
      <c r="I770" s="12"/>
      <c r="J770" s="11"/>
      <c r="K770" s="11"/>
      <c r="L770" s="12">
        <v>5</v>
      </c>
      <c r="M770" s="11">
        <v>23833165.449999999</v>
      </c>
      <c r="N770" s="11"/>
      <c r="O770" s="11"/>
      <c r="P770" s="11"/>
      <c r="Q770" s="16"/>
      <c r="R770" s="16"/>
      <c r="S770" s="13"/>
    </row>
    <row r="771" spans="1:19" ht="15" customHeight="1" x14ac:dyDescent="0.25">
      <c r="A771" s="6" t="s">
        <v>1039</v>
      </c>
      <c r="B771" s="15" t="s">
        <v>241</v>
      </c>
      <c r="C771" s="11">
        <f t="shared" si="155"/>
        <v>25296521.82</v>
      </c>
      <c r="D771" s="11">
        <f>ROUNDUP(SUM(K771+M771)*0.0214,2)</f>
        <v>510029.75</v>
      </c>
      <c r="E771" s="11">
        <f>ROUNDUP(SUM(F771+G771+H771+I771+J771+K771+M771+O771+P771+Q771+R771+S771)*0.04,2)</f>
        <v>953326.62</v>
      </c>
      <c r="F771" s="11"/>
      <c r="G771" s="11"/>
      <c r="H771" s="11"/>
      <c r="I771" s="11"/>
      <c r="J771" s="11"/>
      <c r="K771" s="11"/>
      <c r="L771" s="12">
        <v>5</v>
      </c>
      <c r="M771" s="11">
        <v>23833165.449999999</v>
      </c>
      <c r="N771" s="11"/>
      <c r="O771" s="11"/>
      <c r="P771" s="11"/>
      <c r="Q771" s="11"/>
      <c r="R771" s="11"/>
      <c r="S771" s="11"/>
    </row>
    <row r="772" spans="1:19" ht="15" customHeight="1" x14ac:dyDescent="0.25">
      <c r="A772" s="6" t="s">
        <v>1040</v>
      </c>
      <c r="B772" s="15" t="s">
        <v>872</v>
      </c>
      <c r="C772" s="11">
        <f>ROUND(D772+E772+F772+G772+H772+I772+J772+K772+M772+O772+P772+Q772+R772+S772,2)</f>
        <v>86648350.069999993</v>
      </c>
      <c r="D772" s="11"/>
      <c r="E772" s="11">
        <f>ROUNDUP(SUM(F772+G772+H772+I772+J772+K772+M772+O772+P772+Q772+R772+S772)*0.04,2)</f>
        <v>3332628.8499999996</v>
      </c>
      <c r="F772" s="11"/>
      <c r="G772" s="11"/>
      <c r="H772" s="11"/>
      <c r="I772" s="11"/>
      <c r="J772" s="11"/>
      <c r="K772" s="11"/>
      <c r="L772" s="12"/>
      <c r="M772" s="11"/>
      <c r="N772" s="11"/>
      <c r="O772" s="11"/>
      <c r="P772" s="11"/>
      <c r="Q772" s="11"/>
      <c r="R772" s="11">
        <v>83315721.215999991</v>
      </c>
      <c r="S772" s="11"/>
    </row>
    <row r="773" spans="1:19" ht="15" customHeight="1" x14ac:dyDescent="0.25">
      <c r="A773" s="6"/>
      <c r="B773" s="32" t="s">
        <v>1556</v>
      </c>
      <c r="C773" s="11">
        <f t="shared" ref="C773:S773" si="158">SUM(C709:C772)</f>
        <v>2361269660.3700013</v>
      </c>
      <c r="D773" s="11">
        <f t="shared" si="158"/>
        <v>13065205.170000002</v>
      </c>
      <c r="E773" s="11">
        <f t="shared" si="158"/>
        <v>57761058.409999967</v>
      </c>
      <c r="F773" s="11">
        <f t="shared" si="158"/>
        <v>22576645.830000002</v>
      </c>
      <c r="G773" s="11">
        <f t="shared" si="158"/>
        <v>39541533.189999998</v>
      </c>
      <c r="H773" s="11">
        <f t="shared" si="158"/>
        <v>31368370.379999999</v>
      </c>
      <c r="I773" s="11">
        <f t="shared" si="158"/>
        <v>15912820.35</v>
      </c>
      <c r="J773" s="11">
        <f t="shared" si="158"/>
        <v>43577141.120000005</v>
      </c>
      <c r="K773" s="11">
        <f t="shared" si="158"/>
        <v>0</v>
      </c>
      <c r="L773" s="12">
        <f t="shared" si="158"/>
        <v>118</v>
      </c>
      <c r="M773" s="11">
        <f t="shared" si="158"/>
        <v>570199199.62000012</v>
      </c>
      <c r="N773" s="11" t="s">
        <v>65</v>
      </c>
      <c r="O773" s="11">
        <f t="shared" si="158"/>
        <v>147885029.64000002</v>
      </c>
      <c r="P773" s="11">
        <f t="shared" si="158"/>
        <v>0</v>
      </c>
      <c r="Q773" s="11">
        <f t="shared" si="158"/>
        <v>54781975.43</v>
      </c>
      <c r="R773" s="11">
        <f t="shared" si="158"/>
        <v>1364600681.2260003</v>
      </c>
      <c r="S773" s="11">
        <f t="shared" si="158"/>
        <v>0</v>
      </c>
    </row>
    <row r="774" spans="1:19" ht="15" customHeight="1" x14ac:dyDescent="0.25">
      <c r="A774" s="6"/>
      <c r="B774" s="6" t="s">
        <v>35</v>
      </c>
      <c r="C774" s="11"/>
      <c r="D774" s="33"/>
      <c r="E774" s="13"/>
      <c r="F774" s="13"/>
      <c r="G774" s="13"/>
      <c r="H774" s="13"/>
      <c r="I774" s="13"/>
      <c r="J774" s="13"/>
      <c r="K774" s="13"/>
      <c r="L774" s="14"/>
      <c r="M774" s="33"/>
      <c r="N774" s="13"/>
      <c r="O774" s="13"/>
      <c r="P774" s="13"/>
      <c r="Q774" s="13"/>
      <c r="R774" s="13"/>
      <c r="S774" s="13"/>
    </row>
    <row r="775" spans="1:19" ht="15" customHeight="1" x14ac:dyDescent="0.25">
      <c r="A775" s="6" t="s">
        <v>1041</v>
      </c>
      <c r="B775" s="15" t="s">
        <v>1423</v>
      </c>
      <c r="C775" s="11">
        <f t="shared" ref="C775:C787" si="159">ROUND(D775+E775+F775+G775+H775+I775+J775+K775+M775+O775+P775+Q775+R775+S775,2)</f>
        <v>2651266.85</v>
      </c>
      <c r="D775" s="11"/>
      <c r="E775" s="11">
        <f t="shared" ref="E775:E786" si="160">ROUNDUP(SUM(F775+G775+H775+I775+J775+K775+M775+O775+P775+Q775+R775+S775)*0.04,2)</f>
        <v>101971.81</v>
      </c>
      <c r="F775" s="11">
        <v>2549295.04</v>
      </c>
      <c r="G775" s="11"/>
      <c r="H775" s="11"/>
      <c r="I775" s="11"/>
      <c r="J775" s="11"/>
      <c r="K775" s="11"/>
      <c r="L775" s="12"/>
      <c r="M775" s="11"/>
      <c r="N775" s="11"/>
      <c r="O775" s="11"/>
      <c r="P775" s="11"/>
      <c r="Q775" s="11"/>
      <c r="R775" s="11"/>
      <c r="S775" s="11"/>
    </row>
    <row r="776" spans="1:19" ht="15" customHeight="1" x14ac:dyDescent="0.25">
      <c r="A776" s="6" t="s">
        <v>1042</v>
      </c>
      <c r="B776" s="15" t="s">
        <v>1424</v>
      </c>
      <c r="C776" s="11">
        <f t="shared" si="159"/>
        <v>114670093.28</v>
      </c>
      <c r="D776" s="11"/>
      <c r="E776" s="11">
        <f t="shared" si="160"/>
        <v>4410388.21</v>
      </c>
      <c r="F776" s="11"/>
      <c r="G776" s="11"/>
      <c r="H776" s="11">
        <v>35180212.619999997</v>
      </c>
      <c r="I776" s="11">
        <v>18666564.850000001</v>
      </c>
      <c r="J776" s="11"/>
      <c r="K776" s="11"/>
      <c r="L776" s="12"/>
      <c r="M776" s="11"/>
      <c r="N776" s="11"/>
      <c r="O776" s="11"/>
      <c r="P776" s="11"/>
      <c r="Q776" s="11">
        <v>56412927.600000001</v>
      </c>
      <c r="R776" s="11"/>
      <c r="S776" s="11"/>
    </row>
    <row r="777" spans="1:19" ht="15" customHeight="1" x14ac:dyDescent="0.25">
      <c r="A777" s="6" t="s">
        <v>1043</v>
      </c>
      <c r="B777" s="15" t="s">
        <v>1425</v>
      </c>
      <c r="C777" s="11">
        <f t="shared" si="159"/>
        <v>39807053.159999996</v>
      </c>
      <c r="D777" s="11"/>
      <c r="E777" s="11">
        <f t="shared" si="160"/>
        <v>1531040.51</v>
      </c>
      <c r="F777" s="11">
        <v>7588891.9299999997</v>
      </c>
      <c r="G777" s="11"/>
      <c r="H777" s="11"/>
      <c r="I777" s="11"/>
      <c r="J777" s="11">
        <v>8577676.2200000007</v>
      </c>
      <c r="K777" s="11"/>
      <c r="L777" s="12"/>
      <c r="M777" s="11"/>
      <c r="N777" s="11" t="s">
        <v>135</v>
      </c>
      <c r="O777" s="11">
        <v>22109444.5</v>
      </c>
      <c r="P777" s="11"/>
      <c r="Q777" s="11"/>
      <c r="R777" s="11"/>
      <c r="S777" s="11"/>
    </row>
    <row r="778" spans="1:19" ht="15" customHeight="1" x14ac:dyDescent="0.25">
      <c r="A778" s="6" t="s">
        <v>1044</v>
      </c>
      <c r="B778" s="15" t="s">
        <v>1426</v>
      </c>
      <c r="C778" s="11">
        <f t="shared" si="159"/>
        <v>5226034.45</v>
      </c>
      <c r="D778" s="11"/>
      <c r="E778" s="11">
        <f t="shared" si="160"/>
        <v>201001.33000000002</v>
      </c>
      <c r="F778" s="11">
        <v>5025033.12</v>
      </c>
      <c r="G778" s="11"/>
      <c r="H778" s="11"/>
      <c r="I778" s="11"/>
      <c r="J778" s="11"/>
      <c r="K778" s="11"/>
      <c r="L778" s="12"/>
      <c r="M778" s="11"/>
      <c r="N778" s="11"/>
      <c r="O778" s="11"/>
      <c r="P778" s="11"/>
      <c r="Q778" s="11"/>
      <c r="R778" s="11"/>
      <c r="S778" s="11"/>
    </row>
    <row r="779" spans="1:19" ht="15" customHeight="1" x14ac:dyDescent="0.25">
      <c r="A779" s="6" t="s">
        <v>1045</v>
      </c>
      <c r="B779" s="15" t="s">
        <v>1427</v>
      </c>
      <c r="C779" s="11">
        <f t="shared" si="159"/>
        <v>11108638.039999999</v>
      </c>
      <c r="D779" s="11"/>
      <c r="E779" s="11">
        <f t="shared" si="160"/>
        <v>427255.31</v>
      </c>
      <c r="F779" s="11">
        <v>5149357.34</v>
      </c>
      <c r="G779" s="11"/>
      <c r="H779" s="11"/>
      <c r="I779" s="11"/>
      <c r="J779" s="11">
        <v>5532025.3899999997</v>
      </c>
      <c r="K779" s="11"/>
      <c r="L779" s="12"/>
      <c r="M779" s="11"/>
      <c r="N779" s="12"/>
      <c r="O779" s="11"/>
      <c r="P779" s="11"/>
      <c r="Q779" s="11"/>
      <c r="R779" s="11"/>
      <c r="S779" s="11"/>
    </row>
    <row r="780" spans="1:19" ht="15" customHeight="1" x14ac:dyDescent="0.25">
      <c r="A780" s="6" t="s">
        <v>1046</v>
      </c>
      <c r="B780" s="15" t="s">
        <v>1428</v>
      </c>
      <c r="C780" s="11">
        <f t="shared" si="159"/>
        <v>5805128.75</v>
      </c>
      <c r="D780" s="11"/>
      <c r="E780" s="11">
        <f t="shared" si="160"/>
        <v>223274.19</v>
      </c>
      <c r="F780" s="11">
        <v>5581854.5599999996</v>
      </c>
      <c r="G780" s="11"/>
      <c r="H780" s="11"/>
      <c r="I780" s="11"/>
      <c r="J780" s="11"/>
      <c r="K780" s="11"/>
      <c r="L780" s="12"/>
      <c r="M780" s="11"/>
      <c r="N780" s="11"/>
      <c r="O780" s="11"/>
      <c r="P780" s="11"/>
      <c r="Q780" s="11"/>
      <c r="R780" s="11"/>
      <c r="S780" s="11"/>
    </row>
    <row r="781" spans="1:19" ht="15" customHeight="1" x14ac:dyDescent="0.25">
      <c r="A781" s="6" t="s">
        <v>1047</v>
      </c>
      <c r="B781" s="15" t="s">
        <v>1429</v>
      </c>
      <c r="C781" s="11">
        <f t="shared" si="159"/>
        <v>4476384.9800000004</v>
      </c>
      <c r="D781" s="11"/>
      <c r="E781" s="11">
        <f t="shared" si="160"/>
        <v>172168.66</v>
      </c>
      <c r="F781" s="11">
        <v>4304216.32</v>
      </c>
      <c r="G781" s="11"/>
      <c r="H781" s="11"/>
      <c r="I781" s="11"/>
      <c r="J781" s="11"/>
      <c r="K781" s="11"/>
      <c r="L781" s="12"/>
      <c r="M781" s="11"/>
      <c r="N781" s="11"/>
      <c r="O781" s="11"/>
      <c r="P781" s="11"/>
      <c r="Q781" s="11"/>
      <c r="R781" s="11"/>
      <c r="S781" s="11"/>
    </row>
    <row r="782" spans="1:19" ht="15" customHeight="1" x14ac:dyDescent="0.25">
      <c r="A782" s="6" t="s">
        <v>1048</v>
      </c>
      <c r="B782" s="15" t="s">
        <v>1430</v>
      </c>
      <c r="C782" s="11">
        <f t="shared" si="159"/>
        <v>6352607.4000000004</v>
      </c>
      <c r="D782" s="11"/>
      <c r="E782" s="11">
        <f t="shared" si="160"/>
        <v>244331.06</v>
      </c>
      <c r="F782" s="11"/>
      <c r="G782" s="11">
        <v>5404974.7000000002</v>
      </c>
      <c r="H782" s="11"/>
      <c r="I782" s="11"/>
      <c r="J782" s="11"/>
      <c r="K782" s="11"/>
      <c r="L782" s="12"/>
      <c r="M782" s="11"/>
      <c r="N782" s="11"/>
      <c r="O782" s="11"/>
      <c r="P782" s="11"/>
      <c r="Q782" s="11"/>
      <c r="R782" s="11"/>
      <c r="S782" s="11">
        <v>703301.64</v>
      </c>
    </row>
    <row r="783" spans="1:19" ht="15" customHeight="1" x14ac:dyDescent="0.25">
      <c r="A783" s="6" t="s">
        <v>1049</v>
      </c>
      <c r="B783" s="15" t="s">
        <v>1431</v>
      </c>
      <c r="C783" s="11">
        <f t="shared" si="159"/>
        <v>12019068.210000001</v>
      </c>
      <c r="D783" s="11"/>
      <c r="E783" s="11">
        <f t="shared" si="160"/>
        <v>462271.86</v>
      </c>
      <c r="F783" s="11"/>
      <c r="G783" s="11">
        <v>5377506.1100000003</v>
      </c>
      <c r="H783" s="11"/>
      <c r="I783" s="11"/>
      <c r="J783" s="11">
        <v>1519754.39</v>
      </c>
      <c r="K783" s="11"/>
      <c r="L783" s="12"/>
      <c r="M783" s="11"/>
      <c r="N783" s="11"/>
      <c r="O783" s="11">
        <v>4659535.8499999996</v>
      </c>
      <c r="P783" s="11"/>
      <c r="Q783" s="11"/>
      <c r="R783" s="11"/>
      <c r="S783" s="11"/>
    </row>
    <row r="784" spans="1:19" ht="15" customHeight="1" x14ac:dyDescent="0.25">
      <c r="A784" s="6" t="s">
        <v>1050</v>
      </c>
      <c r="B784" s="15" t="s">
        <v>1432</v>
      </c>
      <c r="C784" s="11">
        <f t="shared" si="159"/>
        <v>7905973.0899999999</v>
      </c>
      <c r="D784" s="11"/>
      <c r="E784" s="11">
        <f t="shared" si="160"/>
        <v>304075.89</v>
      </c>
      <c r="F784" s="11"/>
      <c r="G784" s="11">
        <v>5414130.9000000004</v>
      </c>
      <c r="H784" s="11"/>
      <c r="I784" s="11"/>
      <c r="J784" s="11">
        <v>1530105.04</v>
      </c>
      <c r="K784" s="11"/>
      <c r="L784" s="12"/>
      <c r="M784" s="11"/>
      <c r="N784" s="11"/>
      <c r="O784" s="11"/>
      <c r="P784" s="11"/>
      <c r="Q784" s="11"/>
      <c r="R784" s="11"/>
      <c r="S784" s="11">
        <v>657661.26</v>
      </c>
    </row>
    <row r="785" spans="1:19" ht="15" customHeight="1" x14ac:dyDescent="0.25">
      <c r="A785" s="6" t="s">
        <v>1051</v>
      </c>
      <c r="B785" s="15" t="s">
        <v>1433</v>
      </c>
      <c r="C785" s="11">
        <f t="shared" si="159"/>
        <v>11767583.960000001</v>
      </c>
      <c r="D785" s="11"/>
      <c r="E785" s="11">
        <f t="shared" si="160"/>
        <v>452599.39</v>
      </c>
      <c r="F785" s="11"/>
      <c r="G785" s="11">
        <v>5220371.6399999997</v>
      </c>
      <c r="H785" s="11"/>
      <c r="I785" s="11"/>
      <c r="J785" s="11">
        <v>1475346.11</v>
      </c>
      <c r="K785" s="11"/>
      <c r="L785" s="12"/>
      <c r="M785" s="11"/>
      <c r="N785" s="11"/>
      <c r="O785" s="11">
        <v>4619266.82</v>
      </c>
      <c r="P785" s="11"/>
      <c r="Q785" s="11"/>
      <c r="R785" s="11"/>
      <c r="S785" s="11"/>
    </row>
    <row r="786" spans="1:19" ht="15" customHeight="1" x14ac:dyDescent="0.25">
      <c r="A786" s="6" t="s">
        <v>1052</v>
      </c>
      <c r="B786" s="15" t="s">
        <v>1434</v>
      </c>
      <c r="C786" s="11">
        <f t="shared" si="159"/>
        <v>8552655.7200000007</v>
      </c>
      <c r="D786" s="11"/>
      <c r="E786" s="11">
        <f t="shared" si="160"/>
        <v>328948.3</v>
      </c>
      <c r="F786" s="11">
        <v>1399620.23</v>
      </c>
      <c r="G786" s="11">
        <v>5320455.9400000004</v>
      </c>
      <c r="H786" s="11"/>
      <c r="I786" s="11"/>
      <c r="J786" s="11">
        <v>1503631.25</v>
      </c>
      <c r="K786" s="11"/>
      <c r="L786" s="12"/>
      <c r="M786" s="11"/>
      <c r="N786" s="11"/>
      <c r="O786" s="11"/>
      <c r="P786" s="11"/>
      <c r="Q786" s="11"/>
      <c r="R786" s="11"/>
      <c r="S786" s="11"/>
    </row>
    <row r="787" spans="1:19" ht="15" customHeight="1" x14ac:dyDescent="0.25">
      <c r="A787" s="6"/>
      <c r="B787" s="32" t="s">
        <v>1557</v>
      </c>
      <c r="C787" s="11">
        <f t="shared" si="159"/>
        <v>230342487.88999999</v>
      </c>
      <c r="D787" s="11">
        <f t="shared" ref="D787" si="161">SUM(D775:D786)</f>
        <v>0</v>
      </c>
      <c r="E787" s="11">
        <f t="shared" ref="E787:S787" si="162">SUM(E775:E786)</f>
        <v>8859326.5199999996</v>
      </c>
      <c r="F787" s="11">
        <f t="shared" si="162"/>
        <v>31598268.539999999</v>
      </c>
      <c r="G787" s="11">
        <f t="shared" si="162"/>
        <v>26737439.290000003</v>
      </c>
      <c r="H787" s="11">
        <f t="shared" si="162"/>
        <v>35180212.619999997</v>
      </c>
      <c r="I787" s="11">
        <f t="shared" si="162"/>
        <v>18666564.850000001</v>
      </c>
      <c r="J787" s="11">
        <f t="shared" si="162"/>
        <v>20138538.399999999</v>
      </c>
      <c r="K787" s="11">
        <f t="shared" si="162"/>
        <v>0</v>
      </c>
      <c r="L787" s="12">
        <f t="shared" si="162"/>
        <v>0</v>
      </c>
      <c r="M787" s="11">
        <f t="shared" si="162"/>
        <v>0</v>
      </c>
      <c r="N787" s="11" t="s">
        <v>65</v>
      </c>
      <c r="O787" s="11">
        <f t="shared" si="162"/>
        <v>31388247.170000002</v>
      </c>
      <c r="P787" s="11">
        <f t="shared" si="162"/>
        <v>0</v>
      </c>
      <c r="Q787" s="11">
        <f t="shared" si="162"/>
        <v>56412927.600000001</v>
      </c>
      <c r="R787" s="11">
        <f t="shared" si="162"/>
        <v>0</v>
      </c>
      <c r="S787" s="11">
        <f t="shared" si="162"/>
        <v>1360962.9</v>
      </c>
    </row>
    <row r="788" spans="1:19" ht="15" customHeight="1" x14ac:dyDescent="0.25">
      <c r="A788" s="6"/>
      <c r="B788" s="6" t="s">
        <v>36</v>
      </c>
      <c r="C788" s="11"/>
      <c r="D788" s="13"/>
      <c r="E788" s="13"/>
      <c r="F788" s="13"/>
      <c r="G788" s="13"/>
      <c r="H788" s="13"/>
      <c r="I788" s="13"/>
      <c r="J788" s="13"/>
      <c r="K788" s="13"/>
      <c r="L788" s="14"/>
      <c r="M788" s="13"/>
      <c r="N788" s="13"/>
      <c r="O788" s="13"/>
      <c r="P788" s="13"/>
      <c r="Q788" s="13"/>
      <c r="R788" s="13"/>
      <c r="S788" s="13"/>
    </row>
    <row r="789" spans="1:19" ht="15" customHeight="1" x14ac:dyDescent="0.25">
      <c r="A789" s="6" t="s">
        <v>944</v>
      </c>
      <c r="B789" s="15" t="s">
        <v>1522</v>
      </c>
      <c r="C789" s="11">
        <f t="shared" ref="C789:C804" si="163">ROUNDUP(SUM(D789+E789+F789+G789+H789+I789+J789+K789+M789+O789+P789+Q789+R789+S789),2)</f>
        <v>3233015.57</v>
      </c>
      <c r="D789" s="11"/>
      <c r="E789" s="11">
        <f t="shared" ref="E789:E803" si="164">ROUNDUP(SUM(F789+G789+H789+I789+J789+K789+M789+O789+P789+Q789+R789+S789)*0.04,2)</f>
        <v>124346.76</v>
      </c>
      <c r="F789" s="11"/>
      <c r="G789" s="11"/>
      <c r="H789" s="11"/>
      <c r="I789" s="11">
        <v>3108668.81</v>
      </c>
      <c r="J789" s="11"/>
      <c r="K789" s="11"/>
      <c r="L789" s="12"/>
      <c r="M789" s="11"/>
      <c r="N789" s="11"/>
      <c r="O789" s="11"/>
      <c r="P789" s="11"/>
      <c r="Q789" s="11"/>
      <c r="R789" s="11"/>
      <c r="S789" s="11"/>
    </row>
    <row r="790" spans="1:19" ht="15" customHeight="1" x14ac:dyDescent="0.25">
      <c r="A790" s="6" t="s">
        <v>1053</v>
      </c>
      <c r="B790" s="15" t="s">
        <v>1523</v>
      </c>
      <c r="C790" s="11">
        <f t="shared" si="163"/>
        <v>37765235.369999997</v>
      </c>
      <c r="D790" s="11"/>
      <c r="E790" s="11">
        <f t="shared" si="164"/>
        <v>1452509.06</v>
      </c>
      <c r="F790" s="11"/>
      <c r="G790" s="11"/>
      <c r="H790" s="11"/>
      <c r="I790" s="11"/>
      <c r="J790" s="11"/>
      <c r="K790" s="11"/>
      <c r="L790" s="12"/>
      <c r="M790" s="11"/>
      <c r="N790" s="11" t="s">
        <v>184</v>
      </c>
      <c r="O790" s="11">
        <v>36312726.310000002</v>
      </c>
      <c r="P790" s="11"/>
      <c r="Q790" s="11"/>
      <c r="R790" s="11"/>
      <c r="S790" s="11"/>
    </row>
    <row r="791" spans="1:19" ht="15" customHeight="1" x14ac:dyDescent="0.25">
      <c r="A791" s="6" t="s">
        <v>946</v>
      </c>
      <c r="B791" s="15" t="s">
        <v>1524</v>
      </c>
      <c r="C791" s="11">
        <f t="shared" si="163"/>
        <v>14749986.029999999</v>
      </c>
      <c r="D791" s="11"/>
      <c r="E791" s="11">
        <f t="shared" si="164"/>
        <v>567307.16</v>
      </c>
      <c r="F791" s="11"/>
      <c r="G791" s="11"/>
      <c r="H791" s="11"/>
      <c r="I791" s="11"/>
      <c r="J791" s="11"/>
      <c r="K791" s="11"/>
      <c r="L791" s="12"/>
      <c r="M791" s="11"/>
      <c r="N791" s="11" t="s">
        <v>184</v>
      </c>
      <c r="O791" s="11">
        <v>14182678.869999999</v>
      </c>
      <c r="P791" s="11"/>
      <c r="Q791" s="11"/>
      <c r="R791" s="11"/>
      <c r="S791" s="11"/>
    </row>
    <row r="792" spans="1:19" ht="15" customHeight="1" x14ac:dyDescent="0.25">
      <c r="A792" s="6" t="s">
        <v>1054</v>
      </c>
      <c r="B792" s="15" t="s">
        <v>1525</v>
      </c>
      <c r="C792" s="11">
        <f t="shared" si="163"/>
        <v>23649624.390000001</v>
      </c>
      <c r="D792" s="11"/>
      <c r="E792" s="11">
        <f t="shared" si="164"/>
        <v>909600.94000000006</v>
      </c>
      <c r="F792" s="11"/>
      <c r="G792" s="11"/>
      <c r="H792" s="11"/>
      <c r="I792" s="11"/>
      <c r="J792" s="11"/>
      <c r="K792" s="11"/>
      <c r="L792" s="12"/>
      <c r="M792" s="11"/>
      <c r="N792" s="11" t="s">
        <v>184</v>
      </c>
      <c r="O792" s="11">
        <v>22740023.449999999</v>
      </c>
      <c r="P792" s="11"/>
      <c r="Q792" s="11"/>
      <c r="R792" s="11"/>
      <c r="S792" s="11"/>
    </row>
    <row r="793" spans="1:19" ht="15" customHeight="1" x14ac:dyDescent="0.25">
      <c r="A793" s="6" t="s">
        <v>1055</v>
      </c>
      <c r="B793" s="15" t="s">
        <v>1526</v>
      </c>
      <c r="C793" s="11">
        <f t="shared" si="163"/>
        <v>17266281.140000001</v>
      </c>
      <c r="D793" s="11"/>
      <c r="E793" s="11">
        <f t="shared" si="164"/>
        <v>664087.74</v>
      </c>
      <c r="F793" s="11"/>
      <c r="G793" s="11">
        <v>12944042.300000001</v>
      </c>
      <c r="H793" s="11"/>
      <c r="I793" s="11"/>
      <c r="J793" s="11">
        <v>3658151.1</v>
      </c>
      <c r="K793" s="11"/>
      <c r="L793" s="12"/>
      <c r="M793" s="11"/>
      <c r="N793" s="11"/>
      <c r="O793" s="11"/>
      <c r="P793" s="11"/>
      <c r="Q793" s="11"/>
      <c r="R793" s="11"/>
      <c r="S793" s="11"/>
    </row>
    <row r="794" spans="1:19" ht="15" customHeight="1" x14ac:dyDescent="0.25">
      <c r="A794" s="6" t="s">
        <v>1056</v>
      </c>
      <c r="B794" s="15" t="s">
        <v>1527</v>
      </c>
      <c r="C794" s="11">
        <f t="shared" si="163"/>
        <v>3777979.54</v>
      </c>
      <c r="D794" s="11"/>
      <c r="E794" s="11">
        <f t="shared" si="164"/>
        <v>145306.91</v>
      </c>
      <c r="F794" s="11"/>
      <c r="G794" s="11"/>
      <c r="H794" s="11"/>
      <c r="I794" s="11"/>
      <c r="J794" s="11">
        <v>3632672.63</v>
      </c>
      <c r="K794" s="11"/>
      <c r="L794" s="12"/>
      <c r="M794" s="11"/>
      <c r="N794" s="11"/>
      <c r="O794" s="11"/>
      <c r="P794" s="11"/>
      <c r="Q794" s="11"/>
      <c r="R794" s="11"/>
      <c r="S794" s="11"/>
    </row>
    <row r="795" spans="1:19" ht="15" customHeight="1" x14ac:dyDescent="0.25">
      <c r="A795" s="6" t="s">
        <v>1057</v>
      </c>
      <c r="B795" s="15" t="s">
        <v>1528</v>
      </c>
      <c r="C795" s="11">
        <f t="shared" si="163"/>
        <v>3789158.22</v>
      </c>
      <c r="D795" s="11"/>
      <c r="E795" s="11">
        <f t="shared" si="164"/>
        <v>145736.86000000002</v>
      </c>
      <c r="F795" s="11"/>
      <c r="G795" s="11"/>
      <c r="H795" s="11"/>
      <c r="I795" s="11"/>
      <c r="J795" s="11">
        <v>3643421.36</v>
      </c>
      <c r="K795" s="11"/>
      <c r="L795" s="12"/>
      <c r="M795" s="11"/>
      <c r="N795" s="11"/>
      <c r="O795" s="11"/>
      <c r="P795" s="11"/>
      <c r="Q795" s="11"/>
      <c r="R795" s="11"/>
      <c r="S795" s="11"/>
    </row>
    <row r="796" spans="1:19" ht="15" customHeight="1" x14ac:dyDescent="0.25">
      <c r="A796" s="6" t="s">
        <v>952</v>
      </c>
      <c r="B796" s="15" t="s">
        <v>1529</v>
      </c>
      <c r="C796" s="11">
        <f t="shared" si="163"/>
        <v>39592851.770000003</v>
      </c>
      <c r="D796" s="11"/>
      <c r="E796" s="11">
        <f t="shared" si="164"/>
        <v>1522802</v>
      </c>
      <c r="F796" s="11"/>
      <c r="G796" s="11">
        <v>38070049.770000003</v>
      </c>
      <c r="H796" s="11"/>
      <c r="I796" s="11"/>
      <c r="J796" s="11"/>
      <c r="K796" s="11"/>
      <c r="L796" s="12"/>
      <c r="M796" s="11"/>
      <c r="N796" s="11"/>
      <c r="O796" s="11"/>
      <c r="P796" s="11"/>
      <c r="Q796" s="11"/>
      <c r="R796" s="11"/>
      <c r="S796" s="11"/>
    </row>
    <row r="797" spans="1:19" ht="15" customHeight="1" x14ac:dyDescent="0.25">
      <c r="A797" s="6" t="s">
        <v>1058</v>
      </c>
      <c r="B797" s="15" t="s">
        <v>1530</v>
      </c>
      <c r="C797" s="11">
        <f t="shared" si="163"/>
        <v>17280373.780000001</v>
      </c>
      <c r="D797" s="11"/>
      <c r="E797" s="11">
        <f t="shared" si="164"/>
        <v>664629.77</v>
      </c>
      <c r="F797" s="11"/>
      <c r="G797" s="11">
        <v>12954607.15</v>
      </c>
      <c r="H797" s="11"/>
      <c r="I797" s="11"/>
      <c r="J797" s="11">
        <v>3661136.86</v>
      </c>
      <c r="K797" s="11"/>
      <c r="L797" s="12"/>
      <c r="M797" s="11"/>
      <c r="N797" s="11"/>
      <c r="O797" s="11"/>
      <c r="P797" s="11"/>
      <c r="Q797" s="11"/>
      <c r="R797" s="11"/>
      <c r="S797" s="11"/>
    </row>
    <row r="798" spans="1:19" ht="15" customHeight="1" x14ac:dyDescent="0.25">
      <c r="A798" s="6" t="s">
        <v>1059</v>
      </c>
      <c r="B798" s="15" t="s">
        <v>1531</v>
      </c>
      <c r="C798" s="11">
        <f t="shared" si="163"/>
        <v>30264376.670000002</v>
      </c>
      <c r="D798" s="11"/>
      <c r="E798" s="11">
        <f t="shared" si="164"/>
        <v>1164014.49</v>
      </c>
      <c r="F798" s="11"/>
      <c r="G798" s="11">
        <v>22688346.649999999</v>
      </c>
      <c r="H798" s="11"/>
      <c r="I798" s="11"/>
      <c r="J798" s="11">
        <v>6412015.5300000003</v>
      </c>
      <c r="K798" s="11"/>
      <c r="L798" s="12"/>
      <c r="M798" s="11"/>
      <c r="N798" s="11"/>
      <c r="O798" s="11"/>
      <c r="P798" s="11"/>
      <c r="Q798" s="11"/>
      <c r="R798" s="11"/>
      <c r="S798" s="11"/>
    </row>
    <row r="799" spans="1:19" ht="15" customHeight="1" x14ac:dyDescent="0.25">
      <c r="A799" s="6" t="s">
        <v>1060</v>
      </c>
      <c r="B799" s="15" t="s">
        <v>1532</v>
      </c>
      <c r="C799" s="11">
        <f t="shared" si="163"/>
        <v>40129038.539999999</v>
      </c>
      <c r="D799" s="11"/>
      <c r="E799" s="11">
        <f t="shared" si="164"/>
        <v>1543424.56</v>
      </c>
      <c r="F799" s="11"/>
      <c r="G799" s="11">
        <v>38585613.979999997</v>
      </c>
      <c r="H799" s="11"/>
      <c r="I799" s="11"/>
      <c r="J799" s="11"/>
      <c r="K799" s="11"/>
      <c r="L799" s="12"/>
      <c r="M799" s="11"/>
      <c r="N799" s="11"/>
      <c r="O799" s="11"/>
      <c r="P799" s="11"/>
      <c r="Q799" s="11"/>
      <c r="R799" s="11"/>
      <c r="S799" s="11"/>
    </row>
    <row r="800" spans="1:19" ht="15" customHeight="1" x14ac:dyDescent="0.25">
      <c r="A800" s="6" t="s">
        <v>1061</v>
      </c>
      <c r="B800" s="15" t="s">
        <v>1533</v>
      </c>
      <c r="C800" s="11">
        <f t="shared" si="163"/>
        <v>5298075.74</v>
      </c>
      <c r="D800" s="11">
        <f>ROUNDUP(SUM(K800+M800)*0.0214,2)</f>
        <v>106820.06999999999</v>
      </c>
      <c r="E800" s="11">
        <f t="shared" si="164"/>
        <v>199663.68000000002</v>
      </c>
      <c r="F800" s="11"/>
      <c r="G800" s="11"/>
      <c r="H800" s="11"/>
      <c r="I800" s="11"/>
      <c r="J800" s="11"/>
      <c r="K800" s="11">
        <v>4991591.99</v>
      </c>
      <c r="L800" s="12"/>
      <c r="M800" s="11"/>
      <c r="N800" s="11"/>
      <c r="O800" s="11"/>
      <c r="P800" s="11"/>
      <c r="Q800" s="11"/>
      <c r="R800" s="11"/>
      <c r="S800" s="11"/>
    </row>
    <row r="801" spans="1:19" ht="15" customHeight="1" x14ac:dyDescent="0.25">
      <c r="A801" s="6" t="s">
        <v>1062</v>
      </c>
      <c r="B801" s="15" t="s">
        <v>628</v>
      </c>
      <c r="C801" s="11">
        <f t="shared" si="163"/>
        <v>21020846.649999999</v>
      </c>
      <c r="D801" s="11"/>
      <c r="E801" s="11">
        <f t="shared" si="164"/>
        <v>808494.11</v>
      </c>
      <c r="F801" s="11">
        <v>2896884.07</v>
      </c>
      <c r="G801" s="11"/>
      <c r="H801" s="11"/>
      <c r="I801" s="11"/>
      <c r="J801" s="11">
        <v>3112162.39</v>
      </c>
      <c r="K801" s="11"/>
      <c r="L801" s="12"/>
      <c r="M801" s="11"/>
      <c r="N801" s="11" t="s">
        <v>184</v>
      </c>
      <c r="O801" s="11">
        <v>14203306.08</v>
      </c>
      <c r="P801" s="11"/>
      <c r="Q801" s="11"/>
      <c r="R801" s="11"/>
      <c r="S801" s="11"/>
    </row>
    <row r="802" spans="1:19" ht="15" customHeight="1" x14ac:dyDescent="0.25">
      <c r="A802" s="6" t="s">
        <v>1063</v>
      </c>
      <c r="B802" s="15" t="s">
        <v>629</v>
      </c>
      <c r="C802" s="11">
        <f t="shared" si="163"/>
        <v>3027176.57</v>
      </c>
      <c r="D802" s="11"/>
      <c r="E802" s="11">
        <v>118063.89</v>
      </c>
      <c r="F802" s="11">
        <v>2909112.68</v>
      </c>
      <c r="G802" s="11"/>
      <c r="H802" s="11"/>
      <c r="I802" s="11"/>
      <c r="J802" s="11"/>
      <c r="K802" s="11"/>
      <c r="L802" s="12"/>
      <c r="M802" s="11"/>
      <c r="N802" s="11"/>
      <c r="O802" s="11"/>
      <c r="P802" s="11"/>
      <c r="Q802" s="11"/>
      <c r="R802" s="11"/>
      <c r="S802" s="11"/>
    </row>
    <row r="803" spans="1:19" ht="15" customHeight="1" x14ac:dyDescent="0.25">
      <c r="A803" s="6" t="s">
        <v>969</v>
      </c>
      <c r="B803" s="15" t="s">
        <v>627</v>
      </c>
      <c r="C803" s="11">
        <f t="shared" si="163"/>
        <v>2902115.81</v>
      </c>
      <c r="D803" s="11"/>
      <c r="E803" s="11">
        <f t="shared" si="164"/>
        <v>111619.84</v>
      </c>
      <c r="F803" s="11"/>
      <c r="G803" s="11"/>
      <c r="H803" s="11"/>
      <c r="I803" s="11"/>
      <c r="J803" s="11">
        <v>2790495.97</v>
      </c>
      <c r="K803" s="11"/>
      <c r="L803" s="12"/>
      <c r="M803" s="11"/>
      <c r="N803" s="11"/>
      <c r="O803" s="11"/>
      <c r="P803" s="11"/>
      <c r="Q803" s="11"/>
      <c r="R803" s="11"/>
      <c r="S803" s="11"/>
    </row>
    <row r="804" spans="1:19" ht="15" customHeight="1" x14ac:dyDescent="0.25">
      <c r="A804" s="6"/>
      <c r="B804" s="35" t="s">
        <v>453</v>
      </c>
      <c r="C804" s="11">
        <f t="shared" si="163"/>
        <v>263746135.78999999</v>
      </c>
      <c r="D804" s="11">
        <f t="shared" ref="D804" si="165">SUM(D789:D803)</f>
        <v>106820.06999999999</v>
      </c>
      <c r="E804" s="11">
        <f t="shared" ref="E804:S804" si="166">SUM(E789:E803)</f>
        <v>10141607.77</v>
      </c>
      <c r="F804" s="11">
        <f t="shared" si="166"/>
        <v>5805996.75</v>
      </c>
      <c r="G804" s="11">
        <f t="shared" si="166"/>
        <v>125242659.84999999</v>
      </c>
      <c r="H804" s="11">
        <f t="shared" si="166"/>
        <v>0</v>
      </c>
      <c r="I804" s="11">
        <f t="shared" si="166"/>
        <v>3108668.81</v>
      </c>
      <c r="J804" s="11">
        <f t="shared" si="166"/>
        <v>26910055.84</v>
      </c>
      <c r="K804" s="11">
        <f t="shared" si="166"/>
        <v>4991591.99</v>
      </c>
      <c r="L804" s="12">
        <f t="shared" si="166"/>
        <v>0</v>
      </c>
      <c r="M804" s="11">
        <f t="shared" si="166"/>
        <v>0</v>
      </c>
      <c r="N804" s="11" t="s">
        <v>65</v>
      </c>
      <c r="O804" s="11">
        <f t="shared" si="166"/>
        <v>87438734.709999993</v>
      </c>
      <c r="P804" s="11">
        <f t="shared" si="166"/>
        <v>0</v>
      </c>
      <c r="Q804" s="11">
        <f t="shared" si="166"/>
        <v>0</v>
      </c>
      <c r="R804" s="11">
        <f t="shared" si="166"/>
        <v>0</v>
      </c>
      <c r="S804" s="11">
        <f t="shared" si="166"/>
        <v>0</v>
      </c>
    </row>
    <row r="805" spans="1:19" ht="15" customHeight="1" x14ac:dyDescent="0.25">
      <c r="A805" s="6"/>
      <c r="B805" s="6" t="s">
        <v>39</v>
      </c>
      <c r="C805" s="11"/>
      <c r="D805" s="13"/>
      <c r="E805" s="13"/>
      <c r="F805" s="13"/>
      <c r="G805" s="13"/>
      <c r="H805" s="13"/>
      <c r="I805" s="13"/>
      <c r="J805" s="13"/>
      <c r="K805" s="13"/>
      <c r="L805" s="14"/>
      <c r="M805" s="13"/>
      <c r="N805" s="13"/>
      <c r="O805" s="13"/>
      <c r="P805" s="13"/>
      <c r="Q805" s="13"/>
      <c r="R805" s="13"/>
      <c r="S805" s="13"/>
    </row>
    <row r="806" spans="1:19" ht="15" customHeight="1" x14ac:dyDescent="0.25">
      <c r="A806" s="6" t="s">
        <v>1064</v>
      </c>
      <c r="B806" s="15" t="s">
        <v>1548</v>
      </c>
      <c r="C806" s="11">
        <f>ROUNDUP(SUM(D806+E806+F806+G806+H806+I806+J806+K806+M806+O806+P806+Q806+R806+S806),2)</f>
        <v>13732506.960000001</v>
      </c>
      <c r="D806" s="13"/>
      <c r="E806" s="11">
        <f>ROUNDUP(SUM(F806+G806+H806+I806+J806+K806+M806+O806+P806+Q806+R806+S806)*0.04,2)</f>
        <v>528173.35</v>
      </c>
      <c r="F806" s="13"/>
      <c r="G806" s="11">
        <v>13204333.609999999</v>
      </c>
      <c r="H806" s="13"/>
      <c r="I806" s="13"/>
      <c r="J806" s="13"/>
      <c r="K806" s="13"/>
      <c r="L806" s="14"/>
      <c r="M806" s="13"/>
      <c r="N806" s="13"/>
      <c r="O806" s="13"/>
      <c r="P806" s="13"/>
      <c r="Q806" s="13"/>
      <c r="R806" s="13"/>
      <c r="S806" s="13"/>
    </row>
    <row r="807" spans="1:19" ht="15" customHeight="1" x14ac:dyDescent="0.25">
      <c r="A807" s="6" t="s">
        <v>957</v>
      </c>
      <c r="B807" s="15" t="s">
        <v>464</v>
      </c>
      <c r="C807" s="11">
        <f>ROUNDUP(SUM(D807+E807+F807+G807+H807+I807+J807+K807+M807+O807+P807+Q807+R807+S807),2)</f>
        <v>7345627.9400000004</v>
      </c>
      <c r="D807" s="11"/>
      <c r="E807" s="11">
        <f>ROUNDUP(SUM(F807+G807+H807+I807+J807+K807+M807+O807+P807+Q807+R807+S807)*0.04,2)</f>
        <v>282524.16000000003</v>
      </c>
      <c r="F807" s="11"/>
      <c r="G807" s="11"/>
      <c r="H807" s="11"/>
      <c r="I807" s="11"/>
      <c r="J807" s="11">
        <v>7063103.7800000003</v>
      </c>
      <c r="K807" s="11"/>
      <c r="L807" s="12"/>
      <c r="M807" s="11"/>
      <c r="N807" s="12"/>
      <c r="O807" s="11"/>
      <c r="P807" s="11"/>
      <c r="Q807" s="11"/>
      <c r="R807" s="11"/>
      <c r="S807" s="11"/>
    </row>
    <row r="808" spans="1:19" ht="15" customHeight="1" x14ac:dyDescent="0.25">
      <c r="A808" s="6" t="s">
        <v>1065</v>
      </c>
      <c r="B808" s="15" t="s">
        <v>465</v>
      </c>
      <c r="C808" s="11">
        <f t="shared" ref="C808:C809" si="167">ROUNDUP(SUM(D808+E808+F808+G808+H808+I808+J808+K808+M808+O808+P808+Q808+R808+S808),2)</f>
        <v>19633141.600000001</v>
      </c>
      <c r="D808" s="11"/>
      <c r="E808" s="11">
        <f t="shared" ref="E808:E809" si="168">ROUNDUP(SUM(F808+G808+H808+I808+J808+K808+M808+O808+P808+Q808+R808+S808)*0.04,2)</f>
        <v>755120.84</v>
      </c>
      <c r="F808" s="11"/>
      <c r="G808" s="11"/>
      <c r="H808" s="11"/>
      <c r="I808" s="11"/>
      <c r="J808" s="11"/>
      <c r="K808" s="11"/>
      <c r="L808" s="12"/>
      <c r="M808" s="11"/>
      <c r="N808" s="43" t="s">
        <v>857</v>
      </c>
      <c r="O808" s="11">
        <v>18878020.760000002</v>
      </c>
      <c r="P808" s="11"/>
      <c r="Q808" s="11"/>
      <c r="R808" s="11"/>
      <c r="S808" s="11"/>
    </row>
    <row r="809" spans="1:19" ht="15" customHeight="1" x14ac:dyDescent="0.25">
      <c r="A809" s="6" t="s">
        <v>1066</v>
      </c>
      <c r="B809" s="15" t="s">
        <v>463</v>
      </c>
      <c r="C809" s="11">
        <f t="shared" si="167"/>
        <v>7141535.8600000003</v>
      </c>
      <c r="D809" s="11"/>
      <c r="E809" s="11">
        <f t="shared" si="168"/>
        <v>274674.46000000002</v>
      </c>
      <c r="F809" s="11"/>
      <c r="G809" s="11"/>
      <c r="H809" s="11"/>
      <c r="I809" s="11"/>
      <c r="J809" s="11">
        <v>6866861.4000000004</v>
      </c>
      <c r="K809" s="11"/>
      <c r="L809" s="12"/>
      <c r="M809" s="11"/>
      <c r="N809" s="12"/>
      <c r="O809" s="11"/>
      <c r="P809" s="11"/>
      <c r="Q809" s="11"/>
      <c r="R809" s="11"/>
      <c r="S809" s="11"/>
    </row>
    <row r="810" spans="1:19" ht="15" customHeight="1" x14ac:dyDescent="0.25">
      <c r="A810" s="6" t="s">
        <v>1067</v>
      </c>
      <c r="B810" s="15" t="s">
        <v>1135</v>
      </c>
      <c r="C810" s="11">
        <f>ROUNDUP(SUM(D810+E810+F810+G810+H810+I810+J810+K810+M810+O810+P810+Q810+R810+S810),2)</f>
        <v>1698285.43</v>
      </c>
      <c r="D810" s="11"/>
      <c r="E810" s="11">
        <v>70250.94</v>
      </c>
      <c r="F810" s="11"/>
      <c r="G810" s="11"/>
      <c r="H810" s="11"/>
      <c r="I810" s="11"/>
      <c r="J810" s="11">
        <v>1628034.49</v>
      </c>
      <c r="K810" s="11"/>
      <c r="L810" s="12"/>
      <c r="M810" s="11"/>
      <c r="N810" s="43"/>
      <c r="O810" s="11"/>
      <c r="P810" s="11"/>
      <c r="Q810" s="11"/>
      <c r="R810" s="11"/>
      <c r="S810" s="11"/>
    </row>
    <row r="811" spans="1:19" ht="15" customHeight="1" x14ac:dyDescent="0.25">
      <c r="A811" s="6"/>
      <c r="B811" s="15" t="s">
        <v>580</v>
      </c>
      <c r="C811" s="11">
        <f>ROUNDUP(SUM(D811+E811+F811+G811+H811+I811+J811+K811+M811+O811+P811+Q811+R811+S811),2)</f>
        <v>49551097.789999999</v>
      </c>
      <c r="D811" s="11">
        <f>SUM(D806:D810)</f>
        <v>0</v>
      </c>
      <c r="E811" s="11">
        <f t="shared" ref="E811:S811" si="169">SUM(E806:E810)</f>
        <v>1910743.75</v>
      </c>
      <c r="F811" s="11">
        <f t="shared" si="169"/>
        <v>0</v>
      </c>
      <c r="G811" s="11">
        <f t="shared" si="169"/>
        <v>13204333.609999999</v>
      </c>
      <c r="H811" s="11">
        <f t="shared" si="169"/>
        <v>0</v>
      </c>
      <c r="I811" s="11">
        <f t="shared" si="169"/>
        <v>0</v>
      </c>
      <c r="J811" s="11">
        <f t="shared" si="169"/>
        <v>15557999.67</v>
      </c>
      <c r="K811" s="11">
        <f t="shared" si="169"/>
        <v>0</v>
      </c>
      <c r="L811" s="12">
        <f t="shared" si="169"/>
        <v>0</v>
      </c>
      <c r="M811" s="11">
        <f t="shared" si="169"/>
        <v>0</v>
      </c>
      <c r="N811" s="11" t="s">
        <v>65</v>
      </c>
      <c r="O811" s="11">
        <f t="shared" si="169"/>
        <v>18878020.760000002</v>
      </c>
      <c r="P811" s="11">
        <f t="shared" si="169"/>
        <v>0</v>
      </c>
      <c r="Q811" s="11">
        <f t="shared" si="169"/>
        <v>0</v>
      </c>
      <c r="R811" s="11">
        <f t="shared" si="169"/>
        <v>0</v>
      </c>
      <c r="S811" s="11">
        <f t="shared" si="169"/>
        <v>0</v>
      </c>
    </row>
    <row r="812" spans="1:19" ht="15" customHeight="1" x14ac:dyDescent="0.25">
      <c r="A812" s="6"/>
      <c r="B812" s="6" t="s">
        <v>38</v>
      </c>
      <c r="C812" s="11"/>
      <c r="D812" s="11"/>
      <c r="E812" s="13"/>
      <c r="F812" s="13"/>
      <c r="G812" s="13"/>
      <c r="H812" s="13"/>
      <c r="I812" s="13"/>
      <c r="J812" s="13"/>
      <c r="K812" s="13"/>
      <c r="L812" s="14"/>
      <c r="M812" s="13"/>
      <c r="N812" s="13"/>
      <c r="O812" s="13"/>
      <c r="P812" s="13"/>
      <c r="Q812" s="13"/>
      <c r="R812" s="13"/>
      <c r="S812" s="13"/>
    </row>
    <row r="813" spans="1:19" ht="15" customHeight="1" x14ac:dyDescent="0.25">
      <c r="A813" s="6" t="s">
        <v>959</v>
      </c>
      <c r="B813" s="15" t="s">
        <v>198</v>
      </c>
      <c r="C813" s="11">
        <f>ROUND(D813+E813+F813+G813+H813+I813+J813+K813+M813+O813+P813+Q813+R813+S813,2)</f>
        <v>4017916.1</v>
      </c>
      <c r="D813" s="11"/>
      <c r="E813" s="11">
        <f>ROUNDUP(SUM(F813+G813+H813+I813+J813+K813+M813+O813+P813+Q813+R813+S813)*0.04,2)</f>
        <v>154535.24000000002</v>
      </c>
      <c r="F813" s="11"/>
      <c r="G813" s="11"/>
      <c r="H813" s="11"/>
      <c r="I813" s="11"/>
      <c r="J813" s="11">
        <v>3863380.86</v>
      </c>
      <c r="K813" s="11"/>
      <c r="L813" s="12"/>
      <c r="M813" s="11"/>
      <c r="N813" s="12"/>
      <c r="O813" s="11"/>
      <c r="P813" s="11"/>
      <c r="Q813" s="11"/>
      <c r="R813" s="11"/>
      <c r="S813" s="11"/>
    </row>
    <row r="814" spans="1:19" ht="15" customHeight="1" x14ac:dyDescent="0.25">
      <c r="A814" s="6" t="s">
        <v>1068</v>
      </c>
      <c r="B814" s="15" t="s">
        <v>199</v>
      </c>
      <c r="C814" s="11">
        <f t="shared" ref="C814:C816" si="170">ROUND(D814+E814+F814+G814+H814+I814+J814+K814+M814+O814+P814+Q814+R814+S814,2)</f>
        <v>30735651.27</v>
      </c>
      <c r="D814" s="11"/>
      <c r="E814" s="11">
        <f t="shared" ref="E814:E815" si="171">ROUNDUP(SUM(F814+G814+H814+I814+J814+K814+M814+O814+P814+Q814+R814+S814)*0.04,2)</f>
        <v>1182140.44</v>
      </c>
      <c r="F814" s="11"/>
      <c r="G814" s="11"/>
      <c r="H814" s="11"/>
      <c r="I814" s="11"/>
      <c r="J814" s="11">
        <v>7310723.5099999998</v>
      </c>
      <c r="K814" s="11"/>
      <c r="L814" s="12"/>
      <c r="M814" s="11"/>
      <c r="N814" s="12" t="s">
        <v>135</v>
      </c>
      <c r="O814" s="11">
        <v>22242787.32</v>
      </c>
      <c r="P814" s="11"/>
      <c r="Q814" s="11"/>
      <c r="R814" s="11"/>
      <c r="S814" s="11"/>
    </row>
    <row r="815" spans="1:19" ht="15" customHeight="1" x14ac:dyDescent="0.25">
      <c r="A815" s="6" t="s">
        <v>964</v>
      </c>
      <c r="B815" s="15" t="s">
        <v>200</v>
      </c>
      <c r="C815" s="11">
        <f t="shared" si="170"/>
        <v>8261100.5800000001</v>
      </c>
      <c r="D815" s="11"/>
      <c r="E815" s="11">
        <f t="shared" si="171"/>
        <v>317734.64</v>
      </c>
      <c r="F815" s="11"/>
      <c r="G815" s="11"/>
      <c r="H815" s="11"/>
      <c r="I815" s="11"/>
      <c r="J815" s="11">
        <v>7943365.9400000004</v>
      </c>
      <c r="K815" s="11"/>
      <c r="L815" s="12"/>
      <c r="M815" s="11"/>
      <c r="N815" s="12"/>
      <c r="O815" s="11"/>
      <c r="P815" s="11"/>
      <c r="Q815" s="11"/>
      <c r="R815" s="11"/>
      <c r="S815" s="11"/>
    </row>
    <row r="816" spans="1:19" ht="15" customHeight="1" x14ac:dyDescent="0.25">
      <c r="A816" s="6"/>
      <c r="B816" s="15" t="s">
        <v>581</v>
      </c>
      <c r="C816" s="11">
        <f t="shared" si="170"/>
        <v>43014667.950000003</v>
      </c>
      <c r="D816" s="11">
        <f t="shared" ref="D816" si="172">SUM(D813:D815)</f>
        <v>0</v>
      </c>
      <c r="E816" s="11">
        <f t="shared" ref="E816:S816" si="173">SUM(E813:E815)</f>
        <v>1654410.3199999998</v>
      </c>
      <c r="F816" s="11">
        <f t="shared" si="173"/>
        <v>0</v>
      </c>
      <c r="G816" s="11">
        <f t="shared" si="173"/>
        <v>0</v>
      </c>
      <c r="H816" s="11">
        <f t="shared" si="173"/>
        <v>0</v>
      </c>
      <c r="I816" s="11">
        <f t="shared" si="173"/>
        <v>0</v>
      </c>
      <c r="J816" s="11">
        <f t="shared" si="173"/>
        <v>19117470.309999999</v>
      </c>
      <c r="K816" s="11">
        <f t="shared" si="173"/>
        <v>0</v>
      </c>
      <c r="L816" s="12">
        <f t="shared" si="173"/>
        <v>0</v>
      </c>
      <c r="M816" s="11">
        <f t="shared" si="173"/>
        <v>0</v>
      </c>
      <c r="N816" s="11" t="s">
        <v>65</v>
      </c>
      <c r="O816" s="11">
        <f t="shared" si="173"/>
        <v>22242787.32</v>
      </c>
      <c r="P816" s="11">
        <f t="shared" si="173"/>
        <v>0</v>
      </c>
      <c r="Q816" s="11">
        <f t="shared" si="173"/>
        <v>0</v>
      </c>
      <c r="R816" s="11">
        <f t="shared" si="173"/>
        <v>0</v>
      </c>
      <c r="S816" s="11">
        <f t="shared" si="173"/>
        <v>0</v>
      </c>
    </row>
    <row r="817" spans="1:19" ht="15" customHeight="1" x14ac:dyDescent="0.25">
      <c r="A817" s="55" t="s">
        <v>41</v>
      </c>
      <c r="B817" s="55"/>
      <c r="C817" s="55"/>
      <c r="D817" s="55"/>
      <c r="E817" s="55"/>
      <c r="F817" s="55"/>
      <c r="G817" s="55"/>
      <c r="H817" s="55"/>
      <c r="I817" s="55"/>
      <c r="J817" s="55"/>
      <c r="K817" s="55"/>
      <c r="L817" s="55"/>
      <c r="M817" s="55"/>
      <c r="N817" s="55"/>
      <c r="O817" s="55"/>
      <c r="P817" s="55"/>
      <c r="Q817" s="55"/>
      <c r="R817" s="55"/>
      <c r="S817" s="55"/>
    </row>
    <row r="818" spans="1:19" x14ac:dyDescent="0.25">
      <c r="A818" s="10">
        <f>A1208</f>
        <v>353</v>
      </c>
      <c r="B818" s="6" t="s">
        <v>590</v>
      </c>
      <c r="C818" s="11">
        <f t="shared" ref="C818:M818" si="174">ROUNDUP(C824+C843+C846+C869+C896+C927+C952+C1019+C1024+C1035+C1070+C1050+C1081+C1175+C1187+C1194+C1198+C1209+C1039,2)</f>
        <v>10331396001.77</v>
      </c>
      <c r="D818" s="11">
        <f t="shared" si="174"/>
        <v>124767377.47</v>
      </c>
      <c r="E818" s="11">
        <f t="shared" si="174"/>
        <v>391376720.19999999</v>
      </c>
      <c r="F818" s="11">
        <f t="shared" si="174"/>
        <v>352945981.51999998</v>
      </c>
      <c r="G818" s="11">
        <f t="shared" si="174"/>
        <v>1381512618.05</v>
      </c>
      <c r="H818" s="11">
        <f t="shared" si="174"/>
        <v>983763837.11000001</v>
      </c>
      <c r="I818" s="11">
        <f t="shared" si="174"/>
        <v>437323529.57999998</v>
      </c>
      <c r="J818" s="11">
        <f t="shared" si="174"/>
        <v>783730848.65999997</v>
      </c>
      <c r="K818" s="11">
        <f t="shared" si="174"/>
        <v>7378947.7800000003</v>
      </c>
      <c r="L818" s="12">
        <f t="shared" si="174"/>
        <v>454</v>
      </c>
      <c r="M818" s="11">
        <f t="shared" si="174"/>
        <v>2317624364.8299999</v>
      </c>
      <c r="N818" s="11" t="s">
        <v>65</v>
      </c>
      <c r="O818" s="11">
        <f>ROUNDUP(O824+O843+O846+O869+O896+O927+O952+O1019+O1024+O1035+O1070+O1050+O1081+O1175+O1187+O1194+O1198+O1209+O1039,2)</f>
        <v>1984894017.8199999</v>
      </c>
      <c r="P818" s="11">
        <f>ROUNDUP(P824+P843+P846+P869+P896+P927+P952+P1019+P1024+P1035+P1070+P1050+P1081+P1175+P1187+P1194+P1198+P1209+P1039,2)</f>
        <v>113624408.14</v>
      </c>
      <c r="Q818" s="11">
        <f>ROUNDUP(Q824+Q843+Q846+Q869+Q896+Q927+Q952+Q1019+Q1024+Q1035+Q1070+Q1050+Q1081+Q1175+Q1187+Q1194+Q1198+Q1209+Q1039,2)</f>
        <v>1184057846.49</v>
      </c>
      <c r="R818" s="11">
        <f>ROUNDUP(R824+R843+R846+R869+R896+R927+R952+R1019+R1024+R1035+R1070+R1050+R1081+R1175+R1187+R1194+R1198+R1209+R1039,2)</f>
        <v>268395504.12</v>
      </c>
      <c r="S818" s="11">
        <f>ROUNDUP(S824+S843+S846+S869+S896+S927+S952+S1019+S1024+S1035+S1070+S1050+S1081+S1175+S1187+S1194+S1198+S1209+S1039,2)</f>
        <v>0</v>
      </c>
    </row>
    <row r="819" spans="1:19" ht="15" customHeight="1" x14ac:dyDescent="0.25">
      <c r="A819" s="6"/>
      <c r="B819" s="6" t="s">
        <v>19</v>
      </c>
      <c r="C819" s="9"/>
      <c r="D819" s="13"/>
      <c r="E819" s="13"/>
      <c r="F819" s="13"/>
      <c r="G819" s="13"/>
      <c r="H819" s="13"/>
      <c r="I819" s="13"/>
      <c r="J819" s="13"/>
      <c r="K819" s="13"/>
      <c r="L819" s="14"/>
      <c r="M819" s="13"/>
      <c r="N819" s="13"/>
      <c r="O819" s="13"/>
      <c r="P819" s="13"/>
      <c r="Q819" s="13"/>
      <c r="R819" s="13"/>
      <c r="S819" s="13"/>
    </row>
    <row r="820" spans="1:19" ht="15" customHeight="1" x14ac:dyDescent="0.25">
      <c r="A820" s="6" t="s">
        <v>46</v>
      </c>
      <c r="B820" s="15" t="s">
        <v>1470</v>
      </c>
      <c r="C820" s="11">
        <f>ROUND(D820+E820+F820+G820+H820+I820+J820+K820+M820+O820+P820+Q820+R820+S820,2)</f>
        <v>46478004.969999999</v>
      </c>
      <c r="D820" s="11"/>
      <c r="E820" s="11">
        <f>ROUNDUP(SUM(F820+G820+H820+I820+J820+K820+M820+O820+P820+Q820+R820+S820)*0.04,2)</f>
        <v>1787615.58</v>
      </c>
      <c r="F820" s="11"/>
      <c r="G820" s="11">
        <v>34843239.479999997</v>
      </c>
      <c r="H820" s="11"/>
      <c r="I820" s="11"/>
      <c r="J820" s="11">
        <v>9847149.9100000001</v>
      </c>
      <c r="K820" s="11"/>
      <c r="L820" s="12"/>
      <c r="M820" s="11"/>
      <c r="N820" s="11"/>
      <c r="O820" s="11"/>
      <c r="P820" s="11"/>
      <c r="Q820" s="11"/>
      <c r="R820" s="11"/>
      <c r="S820" s="11"/>
    </row>
    <row r="821" spans="1:19" ht="15" customHeight="1" x14ac:dyDescent="0.25">
      <c r="A821" s="6" t="s">
        <v>48</v>
      </c>
      <c r="B821" s="15" t="s">
        <v>1471</v>
      </c>
      <c r="C821" s="11">
        <f t="shared" ref="C821:C824" si="175">ROUND(D821+E821+F821+G821+H821+I821+J821+K821+M821+O821+P821+Q821+R821+S821,2)</f>
        <v>5432190.3899999997</v>
      </c>
      <c r="D821" s="11"/>
      <c r="E821" s="11">
        <f t="shared" ref="E821:E823" si="176">ROUNDUP(SUM(F821+G821+H821+I821+J821+K821+M821+O821+P821+Q821+R821+S821)*0.04,2)</f>
        <v>208930.40000000002</v>
      </c>
      <c r="F821" s="11"/>
      <c r="G821" s="11"/>
      <c r="H821" s="11"/>
      <c r="I821" s="11"/>
      <c r="J821" s="11">
        <v>5223259.99</v>
      </c>
      <c r="K821" s="11"/>
      <c r="L821" s="12"/>
      <c r="M821" s="11"/>
      <c r="N821" s="11"/>
      <c r="O821" s="11"/>
      <c r="P821" s="11"/>
      <c r="Q821" s="11"/>
      <c r="R821" s="11"/>
      <c r="S821" s="11"/>
    </row>
    <row r="822" spans="1:19" ht="15" customHeight="1" x14ac:dyDescent="0.25">
      <c r="A822" s="6" t="s">
        <v>50</v>
      </c>
      <c r="B822" s="15" t="s">
        <v>1472</v>
      </c>
      <c r="C822" s="11">
        <f t="shared" si="175"/>
        <v>40042748.520000003</v>
      </c>
      <c r="D822" s="11"/>
      <c r="E822" s="11">
        <f t="shared" si="176"/>
        <v>1540105.72</v>
      </c>
      <c r="F822" s="11"/>
      <c r="G822" s="11">
        <v>16155266.27</v>
      </c>
      <c r="H822" s="11">
        <v>11027907.42</v>
      </c>
      <c r="I822" s="11">
        <v>4353982.91</v>
      </c>
      <c r="J822" s="11">
        <v>6965486.2000000002</v>
      </c>
      <c r="K822" s="11"/>
      <c r="L822" s="12"/>
      <c r="M822" s="11"/>
      <c r="N822" s="11"/>
      <c r="O822" s="11"/>
      <c r="P822" s="11"/>
      <c r="Q822" s="11"/>
      <c r="R822" s="11"/>
      <c r="S822" s="11"/>
    </row>
    <row r="823" spans="1:19" ht="15" customHeight="1" x14ac:dyDescent="0.25">
      <c r="A823" s="6" t="s">
        <v>52</v>
      </c>
      <c r="B823" s="15" t="s">
        <v>1473</v>
      </c>
      <c r="C823" s="11">
        <f t="shared" si="175"/>
        <v>9190985.7899999991</v>
      </c>
      <c r="D823" s="11"/>
      <c r="E823" s="11">
        <f t="shared" si="176"/>
        <v>353499.46</v>
      </c>
      <c r="F823" s="11"/>
      <c r="G823" s="11"/>
      <c r="H823" s="11"/>
      <c r="I823" s="11"/>
      <c r="J823" s="11">
        <v>8837486.3300000001</v>
      </c>
      <c r="K823" s="11"/>
      <c r="L823" s="12"/>
      <c r="M823" s="11"/>
      <c r="N823" s="11"/>
      <c r="O823" s="11"/>
      <c r="P823" s="11"/>
      <c r="Q823" s="11"/>
      <c r="R823" s="11"/>
      <c r="S823" s="11"/>
    </row>
    <row r="824" spans="1:19" ht="15" customHeight="1" x14ac:dyDescent="0.25">
      <c r="A824" s="6"/>
      <c r="B824" s="15" t="s">
        <v>582</v>
      </c>
      <c r="C824" s="11">
        <f t="shared" si="175"/>
        <v>101143929.67</v>
      </c>
      <c r="D824" s="11">
        <f t="shared" ref="D824" si="177">SUM(D820:D823)</f>
        <v>0</v>
      </c>
      <c r="E824" s="11">
        <f t="shared" ref="E824:S824" si="178">SUM(E820:E823)</f>
        <v>3890151.16</v>
      </c>
      <c r="F824" s="11">
        <f t="shared" si="178"/>
        <v>0</v>
      </c>
      <c r="G824" s="11">
        <f t="shared" si="178"/>
        <v>50998505.75</v>
      </c>
      <c r="H824" s="11">
        <f t="shared" si="178"/>
        <v>11027907.42</v>
      </c>
      <c r="I824" s="11">
        <f t="shared" si="178"/>
        <v>4353982.91</v>
      </c>
      <c r="J824" s="11">
        <f t="shared" si="178"/>
        <v>30873382.43</v>
      </c>
      <c r="K824" s="11">
        <f t="shared" si="178"/>
        <v>0</v>
      </c>
      <c r="L824" s="12">
        <f t="shared" si="178"/>
        <v>0</v>
      </c>
      <c r="M824" s="11">
        <f t="shared" si="178"/>
        <v>0</v>
      </c>
      <c r="N824" s="11" t="s">
        <v>65</v>
      </c>
      <c r="O824" s="11">
        <f t="shared" si="178"/>
        <v>0</v>
      </c>
      <c r="P824" s="11">
        <f t="shared" si="178"/>
        <v>0</v>
      </c>
      <c r="Q824" s="11">
        <f t="shared" si="178"/>
        <v>0</v>
      </c>
      <c r="R824" s="11">
        <f t="shared" si="178"/>
        <v>0</v>
      </c>
      <c r="S824" s="11">
        <f t="shared" si="178"/>
        <v>0</v>
      </c>
    </row>
    <row r="825" spans="1:19" ht="15" customHeight="1" x14ac:dyDescent="0.25">
      <c r="A825" s="6"/>
      <c r="B825" s="6" t="s">
        <v>20</v>
      </c>
      <c r="C825" s="11"/>
      <c r="D825" s="13"/>
      <c r="E825" s="13"/>
      <c r="F825" s="13"/>
      <c r="G825" s="13"/>
      <c r="H825" s="13"/>
      <c r="I825" s="13"/>
      <c r="J825" s="13"/>
      <c r="K825" s="13"/>
      <c r="L825" s="14"/>
      <c r="M825" s="13"/>
      <c r="N825" s="13"/>
      <c r="O825" s="13"/>
      <c r="P825" s="13"/>
      <c r="Q825" s="13"/>
      <c r="R825" s="13"/>
      <c r="S825" s="13"/>
    </row>
    <row r="826" spans="1:19" ht="15" customHeight="1" x14ac:dyDescent="0.25">
      <c r="A826" s="6" t="s">
        <v>54</v>
      </c>
      <c r="B826" s="15" t="s">
        <v>753</v>
      </c>
      <c r="C826" s="11">
        <f t="shared" ref="C826:C843" si="179">ROUND(D826+E826+F826+G826+H826+I826+J826+K826+M826+O826+P826+Q826+R826+S826,2)</f>
        <v>10553708.9</v>
      </c>
      <c r="D826" s="11">
        <f t="shared" ref="D826:D841" si="180">ROUNDUP(SUM(K826+M826)*0.0214,2)</f>
        <v>212784.41</v>
      </c>
      <c r="E826" s="11">
        <f t="shared" ref="E826:E842" si="181">ROUNDUP(SUM(F826+G826+H826+I826+J826+K826+M826+O826+P826+Q826+R826+S826)*0.04,2)</f>
        <v>397727.87</v>
      </c>
      <c r="F826" s="13"/>
      <c r="G826" s="13"/>
      <c r="H826" s="13"/>
      <c r="I826" s="13"/>
      <c r="J826" s="13"/>
      <c r="K826" s="13"/>
      <c r="L826" s="14">
        <v>2</v>
      </c>
      <c r="M826" s="11">
        <v>9943196.6199999992</v>
      </c>
      <c r="N826" s="13"/>
      <c r="O826" s="13"/>
      <c r="P826" s="13"/>
      <c r="Q826" s="13"/>
      <c r="R826" s="13"/>
      <c r="S826" s="13"/>
    </row>
    <row r="827" spans="1:19" ht="15" customHeight="1" x14ac:dyDescent="0.25">
      <c r="A827" s="6" t="s">
        <v>56</v>
      </c>
      <c r="B827" s="15" t="s">
        <v>742</v>
      </c>
      <c r="C827" s="11">
        <f t="shared" si="179"/>
        <v>10553708.9</v>
      </c>
      <c r="D827" s="11">
        <f t="shared" si="180"/>
        <v>212784.41</v>
      </c>
      <c r="E827" s="11">
        <f t="shared" si="181"/>
        <v>397727.87</v>
      </c>
      <c r="F827" s="13"/>
      <c r="G827" s="13"/>
      <c r="H827" s="13"/>
      <c r="I827" s="13"/>
      <c r="J827" s="13"/>
      <c r="K827" s="13"/>
      <c r="L827" s="14">
        <v>2</v>
      </c>
      <c r="M827" s="11">
        <v>9943196.6199999992</v>
      </c>
      <c r="N827" s="13"/>
      <c r="O827" s="13"/>
      <c r="P827" s="13"/>
      <c r="Q827" s="13"/>
      <c r="R827" s="13"/>
      <c r="S827" s="13"/>
    </row>
    <row r="828" spans="1:19" ht="15" customHeight="1" x14ac:dyDescent="0.25">
      <c r="A828" s="6" t="s">
        <v>58</v>
      </c>
      <c r="B828" s="15" t="s">
        <v>299</v>
      </c>
      <c r="C828" s="11">
        <f t="shared" si="179"/>
        <v>10553708.9</v>
      </c>
      <c r="D828" s="11">
        <f t="shared" si="180"/>
        <v>212784.41</v>
      </c>
      <c r="E828" s="11">
        <f t="shared" si="181"/>
        <v>397727.87</v>
      </c>
      <c r="F828" s="11"/>
      <c r="G828" s="11"/>
      <c r="H828" s="11"/>
      <c r="I828" s="11"/>
      <c r="J828" s="11"/>
      <c r="K828" s="11"/>
      <c r="L828" s="12">
        <v>2</v>
      </c>
      <c r="M828" s="11">
        <v>9943196.6199999992</v>
      </c>
      <c r="N828" s="12"/>
      <c r="O828" s="11"/>
      <c r="P828" s="11"/>
      <c r="Q828" s="11"/>
      <c r="R828" s="11"/>
      <c r="S828" s="11"/>
    </row>
    <row r="829" spans="1:19" ht="15" customHeight="1" x14ac:dyDescent="0.25">
      <c r="A829" s="6" t="s">
        <v>42</v>
      </c>
      <c r="B829" s="15" t="s">
        <v>754</v>
      </c>
      <c r="C829" s="11">
        <f t="shared" si="179"/>
        <v>21107417.789999999</v>
      </c>
      <c r="D829" s="11">
        <f t="shared" si="180"/>
        <v>425568.82</v>
      </c>
      <c r="E829" s="11">
        <f t="shared" si="181"/>
        <v>795455.73</v>
      </c>
      <c r="F829" s="13"/>
      <c r="G829" s="13"/>
      <c r="H829" s="13"/>
      <c r="I829" s="13"/>
      <c r="J829" s="13"/>
      <c r="K829" s="13"/>
      <c r="L829" s="14">
        <v>4</v>
      </c>
      <c r="M829" s="11">
        <v>19886393.239999998</v>
      </c>
      <c r="N829" s="13"/>
      <c r="O829" s="13"/>
      <c r="P829" s="13"/>
      <c r="Q829" s="13"/>
      <c r="R829" s="13"/>
      <c r="S829" s="13"/>
    </row>
    <row r="830" spans="1:19" ht="15" customHeight="1" x14ac:dyDescent="0.25">
      <c r="A830" s="6" t="s">
        <v>62</v>
      </c>
      <c r="B830" s="15" t="s">
        <v>764</v>
      </c>
      <c r="C830" s="11">
        <f t="shared" si="179"/>
        <v>14836014.390000001</v>
      </c>
      <c r="D830" s="11">
        <f t="shared" si="180"/>
        <v>299124.47000000003</v>
      </c>
      <c r="E830" s="11">
        <f t="shared" si="181"/>
        <v>559111.16</v>
      </c>
      <c r="F830" s="13"/>
      <c r="G830" s="13"/>
      <c r="H830" s="13"/>
      <c r="I830" s="13"/>
      <c r="J830" s="13"/>
      <c r="K830" s="13"/>
      <c r="L830" s="14">
        <v>2</v>
      </c>
      <c r="M830" s="11">
        <v>13977778.76</v>
      </c>
      <c r="N830" s="13"/>
      <c r="O830" s="13"/>
      <c r="P830" s="13"/>
      <c r="Q830" s="13"/>
      <c r="R830" s="13"/>
      <c r="S830" s="13"/>
    </row>
    <row r="831" spans="1:19" ht="15" customHeight="1" x14ac:dyDescent="0.25">
      <c r="A831" s="6" t="s">
        <v>59</v>
      </c>
      <c r="B831" s="15" t="s">
        <v>321</v>
      </c>
      <c r="C831" s="11">
        <f t="shared" si="179"/>
        <v>24458737.489999998</v>
      </c>
      <c r="D831" s="11"/>
      <c r="E831" s="11">
        <f t="shared" si="181"/>
        <v>940720.68</v>
      </c>
      <c r="F831" s="11"/>
      <c r="G831" s="11"/>
      <c r="H831" s="11"/>
      <c r="I831" s="11">
        <v>2711377.89</v>
      </c>
      <c r="J831" s="11">
        <v>4380073.95</v>
      </c>
      <c r="K831" s="11"/>
      <c r="L831" s="12"/>
      <c r="M831" s="11"/>
      <c r="N831" s="9" t="s">
        <v>135</v>
      </c>
      <c r="O831" s="11">
        <v>16426564.970000001</v>
      </c>
      <c r="P831" s="11"/>
      <c r="Q831" s="11"/>
      <c r="R831" s="11"/>
      <c r="S831" s="11"/>
    </row>
    <row r="832" spans="1:19" ht="15.75" customHeight="1" x14ac:dyDescent="0.25">
      <c r="A832" s="6" t="s">
        <v>75</v>
      </c>
      <c r="B832" s="15" t="s">
        <v>734</v>
      </c>
      <c r="C832" s="11">
        <f t="shared" si="179"/>
        <v>10553708.9</v>
      </c>
      <c r="D832" s="11">
        <f t="shared" si="180"/>
        <v>212784.41</v>
      </c>
      <c r="E832" s="11">
        <f t="shared" si="181"/>
        <v>397727.87</v>
      </c>
      <c r="F832" s="11"/>
      <c r="G832" s="11"/>
      <c r="H832" s="11"/>
      <c r="I832" s="11"/>
      <c r="J832" s="11"/>
      <c r="K832" s="11"/>
      <c r="L832" s="12">
        <v>2</v>
      </c>
      <c r="M832" s="11">
        <v>9943196.6199999992</v>
      </c>
      <c r="N832" s="9"/>
      <c r="O832" s="11"/>
      <c r="P832" s="11"/>
      <c r="Q832" s="11"/>
      <c r="R832" s="11"/>
      <c r="S832" s="11"/>
    </row>
    <row r="833" spans="1:19" ht="15" customHeight="1" x14ac:dyDescent="0.25">
      <c r="A833" s="6" t="s">
        <v>43</v>
      </c>
      <c r="B833" s="15" t="s">
        <v>323</v>
      </c>
      <c r="C833" s="11">
        <f t="shared" si="179"/>
        <v>10893683.050000001</v>
      </c>
      <c r="D833" s="11"/>
      <c r="E833" s="11">
        <f t="shared" si="181"/>
        <v>418987.81</v>
      </c>
      <c r="F833" s="11"/>
      <c r="G833" s="11"/>
      <c r="H833" s="11">
        <v>5169017.01</v>
      </c>
      <c r="I833" s="11">
        <v>2040805.28</v>
      </c>
      <c r="J833" s="11">
        <v>3264872.95</v>
      </c>
      <c r="K833" s="11"/>
      <c r="L833" s="12"/>
      <c r="M833" s="11"/>
      <c r="N833" s="12"/>
      <c r="O833" s="11"/>
      <c r="P833" s="11"/>
      <c r="Q833" s="11"/>
      <c r="R833" s="11"/>
      <c r="S833" s="11"/>
    </row>
    <row r="834" spans="1:19" ht="15" customHeight="1" x14ac:dyDescent="0.25">
      <c r="A834" s="6" t="s">
        <v>79</v>
      </c>
      <c r="B834" s="15" t="s">
        <v>325</v>
      </c>
      <c r="C834" s="11">
        <f t="shared" si="179"/>
        <v>20683144.390000001</v>
      </c>
      <c r="D834" s="11"/>
      <c r="E834" s="11">
        <f t="shared" si="181"/>
        <v>795505.56</v>
      </c>
      <c r="F834" s="11"/>
      <c r="G834" s="11"/>
      <c r="H834" s="11">
        <v>4995216.29</v>
      </c>
      <c r="I834" s="11">
        <v>1972186.16</v>
      </c>
      <c r="J834" s="11">
        <v>3155096.32</v>
      </c>
      <c r="K834" s="11"/>
      <c r="L834" s="12"/>
      <c r="M834" s="11"/>
      <c r="N834" s="12" t="s">
        <v>135</v>
      </c>
      <c r="O834" s="11">
        <v>9765140.0600000005</v>
      </c>
      <c r="P834" s="11"/>
      <c r="Q834" s="11"/>
      <c r="R834" s="11"/>
      <c r="S834" s="11"/>
    </row>
    <row r="835" spans="1:19" ht="15" customHeight="1" x14ac:dyDescent="0.25">
      <c r="A835" s="6" t="s">
        <v>81</v>
      </c>
      <c r="B835" s="15" t="s">
        <v>327</v>
      </c>
      <c r="C835" s="11">
        <f t="shared" si="179"/>
        <v>10192310.01</v>
      </c>
      <c r="D835" s="11"/>
      <c r="E835" s="11">
        <f t="shared" si="181"/>
        <v>392011.93</v>
      </c>
      <c r="F835" s="11"/>
      <c r="G835" s="11"/>
      <c r="H835" s="11"/>
      <c r="I835" s="11"/>
      <c r="J835" s="11"/>
      <c r="K835" s="11"/>
      <c r="L835" s="12"/>
      <c r="M835" s="11"/>
      <c r="N835" s="12" t="s">
        <v>135</v>
      </c>
      <c r="O835" s="11">
        <v>9800298.0800000001</v>
      </c>
      <c r="P835" s="11"/>
      <c r="Q835" s="11"/>
      <c r="R835" s="11"/>
      <c r="S835" s="11"/>
    </row>
    <row r="836" spans="1:19" ht="15.75" customHeight="1" x14ac:dyDescent="0.25">
      <c r="A836" s="6" t="s">
        <v>44</v>
      </c>
      <c r="B836" s="15" t="s">
        <v>329</v>
      </c>
      <c r="C836" s="11">
        <f t="shared" si="179"/>
        <v>14514574.060000001</v>
      </c>
      <c r="D836" s="11"/>
      <c r="E836" s="11">
        <f t="shared" si="181"/>
        <v>558252.85</v>
      </c>
      <c r="F836" s="11"/>
      <c r="G836" s="11"/>
      <c r="H836" s="11">
        <v>10005858.51</v>
      </c>
      <c r="I836" s="11">
        <v>3950462.7</v>
      </c>
      <c r="J836" s="11"/>
      <c r="K836" s="11"/>
      <c r="L836" s="12"/>
      <c r="M836" s="11"/>
      <c r="N836" s="12"/>
      <c r="O836" s="11"/>
      <c r="P836" s="11"/>
      <c r="Q836" s="11"/>
      <c r="R836" s="11"/>
      <c r="S836" s="11"/>
    </row>
    <row r="837" spans="1:19" ht="15" customHeight="1" x14ac:dyDescent="0.25">
      <c r="A837" s="6" t="s">
        <v>84</v>
      </c>
      <c r="B837" s="15" t="s">
        <v>330</v>
      </c>
      <c r="C837" s="11">
        <f t="shared" si="179"/>
        <v>19934761.710000001</v>
      </c>
      <c r="D837" s="11"/>
      <c r="E837" s="11">
        <f t="shared" si="181"/>
        <v>766721.61</v>
      </c>
      <c r="F837" s="11">
        <v>1675662.08</v>
      </c>
      <c r="G837" s="11">
        <v>6369794.6399999997</v>
      </c>
      <c r="H837" s="11">
        <v>2894778.67</v>
      </c>
      <c r="I837" s="11">
        <v>1535963.6</v>
      </c>
      <c r="J837" s="11">
        <v>1800186.31</v>
      </c>
      <c r="K837" s="11"/>
      <c r="L837" s="12"/>
      <c r="M837" s="11"/>
      <c r="N837" s="12"/>
      <c r="O837" s="11"/>
      <c r="P837" s="11"/>
      <c r="Q837" s="11">
        <v>4891654.8</v>
      </c>
      <c r="R837" s="11"/>
      <c r="S837" s="11"/>
    </row>
    <row r="838" spans="1:19" ht="15" customHeight="1" x14ac:dyDescent="0.25">
      <c r="A838" s="6" t="s">
        <v>45</v>
      </c>
      <c r="B838" s="15" t="s">
        <v>331</v>
      </c>
      <c r="C838" s="11">
        <f t="shared" si="179"/>
        <v>10898028.59</v>
      </c>
      <c r="D838" s="11"/>
      <c r="E838" s="11">
        <f t="shared" si="181"/>
        <v>419154.95</v>
      </c>
      <c r="F838" s="11">
        <v>4918977.1500000004</v>
      </c>
      <c r="G838" s="11"/>
      <c r="H838" s="11"/>
      <c r="I838" s="11"/>
      <c r="J838" s="11">
        <v>5559896.4900000002</v>
      </c>
      <c r="K838" s="11"/>
      <c r="L838" s="12"/>
      <c r="M838" s="11"/>
      <c r="N838" s="12"/>
      <c r="O838" s="11"/>
      <c r="P838" s="11"/>
      <c r="Q838" s="11"/>
      <c r="R838" s="11"/>
      <c r="S838" s="11"/>
    </row>
    <row r="839" spans="1:19" ht="15" customHeight="1" x14ac:dyDescent="0.25">
      <c r="A839" s="6" t="s">
        <v>86</v>
      </c>
      <c r="B839" s="15" t="s">
        <v>755</v>
      </c>
      <c r="C839" s="11">
        <f t="shared" si="179"/>
        <v>10553708.9</v>
      </c>
      <c r="D839" s="11">
        <f t="shared" si="180"/>
        <v>212784.41</v>
      </c>
      <c r="E839" s="11">
        <f t="shared" si="181"/>
        <v>397727.87</v>
      </c>
      <c r="F839" s="11"/>
      <c r="G839" s="11"/>
      <c r="H839" s="11"/>
      <c r="I839" s="11"/>
      <c r="J839" s="11"/>
      <c r="K839" s="11"/>
      <c r="L839" s="12">
        <v>2</v>
      </c>
      <c r="M839" s="11">
        <v>9943196.6199999992</v>
      </c>
      <c r="N839" s="12"/>
      <c r="O839" s="11"/>
      <c r="P839" s="11"/>
      <c r="Q839" s="11"/>
      <c r="R839" s="11"/>
      <c r="S839" s="11"/>
    </row>
    <row r="840" spans="1:19" ht="15" customHeight="1" x14ac:dyDescent="0.25">
      <c r="A840" s="6" t="s">
        <v>88</v>
      </c>
      <c r="B840" s="15" t="s">
        <v>305</v>
      </c>
      <c r="C840" s="11">
        <f t="shared" si="179"/>
        <v>10553708.9</v>
      </c>
      <c r="D840" s="11">
        <f t="shared" si="180"/>
        <v>212784.41</v>
      </c>
      <c r="E840" s="11">
        <f t="shared" si="181"/>
        <v>397727.87</v>
      </c>
      <c r="F840" s="11"/>
      <c r="G840" s="11"/>
      <c r="H840" s="11"/>
      <c r="I840" s="11"/>
      <c r="J840" s="11"/>
      <c r="K840" s="11"/>
      <c r="L840" s="12">
        <v>2</v>
      </c>
      <c r="M840" s="11">
        <v>9943196.6199999992</v>
      </c>
      <c r="N840" s="12"/>
      <c r="O840" s="11"/>
      <c r="P840" s="11"/>
      <c r="Q840" s="11"/>
      <c r="R840" s="11"/>
      <c r="S840" s="11"/>
    </row>
    <row r="841" spans="1:19" ht="15" customHeight="1" x14ac:dyDescent="0.25">
      <c r="A841" s="6" t="s">
        <v>89</v>
      </c>
      <c r="B841" s="15" t="s">
        <v>306</v>
      </c>
      <c r="C841" s="11">
        <f t="shared" si="179"/>
        <v>10553708.9</v>
      </c>
      <c r="D841" s="11">
        <f t="shared" si="180"/>
        <v>212784.41</v>
      </c>
      <c r="E841" s="11">
        <f t="shared" si="181"/>
        <v>397727.87</v>
      </c>
      <c r="F841" s="11"/>
      <c r="G841" s="11"/>
      <c r="H841" s="11"/>
      <c r="I841" s="11"/>
      <c r="J841" s="11"/>
      <c r="K841" s="11"/>
      <c r="L841" s="12">
        <v>2</v>
      </c>
      <c r="M841" s="11">
        <v>9943196.6199999992</v>
      </c>
      <c r="N841" s="12"/>
      <c r="O841" s="11"/>
      <c r="P841" s="11"/>
      <c r="Q841" s="11"/>
      <c r="R841" s="11"/>
      <c r="S841" s="11"/>
    </row>
    <row r="842" spans="1:19" ht="15" customHeight="1" x14ac:dyDescent="0.25">
      <c r="A842" s="6" t="s">
        <v>91</v>
      </c>
      <c r="B842" s="15" t="s">
        <v>332</v>
      </c>
      <c r="C842" s="11">
        <f t="shared" si="179"/>
        <v>13778406.220000001</v>
      </c>
      <c r="D842" s="11"/>
      <c r="E842" s="11">
        <f t="shared" si="181"/>
        <v>529938.71</v>
      </c>
      <c r="F842" s="11"/>
      <c r="G842" s="11"/>
      <c r="H842" s="11">
        <v>6537808.7199999997</v>
      </c>
      <c r="I842" s="11">
        <v>2581224.7400000002</v>
      </c>
      <c r="J842" s="11">
        <v>4129434.05</v>
      </c>
      <c r="K842" s="11"/>
      <c r="L842" s="12"/>
      <c r="M842" s="11"/>
      <c r="N842" s="12"/>
      <c r="O842" s="11"/>
      <c r="P842" s="11"/>
      <c r="Q842" s="11"/>
      <c r="R842" s="11"/>
      <c r="S842" s="11"/>
    </row>
    <row r="843" spans="1:19" ht="15" customHeight="1" x14ac:dyDescent="0.25">
      <c r="A843" s="6"/>
      <c r="B843" s="15" t="s">
        <v>583</v>
      </c>
      <c r="C843" s="11">
        <f t="shared" si="179"/>
        <v>235173040</v>
      </c>
      <c r="D843" s="11">
        <f t="shared" ref="D843" si="182">SUM(D826:D842)</f>
        <v>2214184.1599999997</v>
      </c>
      <c r="E843" s="11">
        <f t="shared" ref="E843:S843" si="183">SUM(E826:E842)</f>
        <v>8959956.0799999982</v>
      </c>
      <c r="F843" s="11">
        <f t="shared" si="183"/>
        <v>6594639.2300000004</v>
      </c>
      <c r="G843" s="11">
        <f t="shared" si="183"/>
        <v>6369794.6399999997</v>
      </c>
      <c r="H843" s="11">
        <f t="shared" si="183"/>
        <v>29602679.200000003</v>
      </c>
      <c r="I843" s="11">
        <f t="shared" si="183"/>
        <v>14792020.370000001</v>
      </c>
      <c r="J843" s="11">
        <f t="shared" si="183"/>
        <v>22289560.070000004</v>
      </c>
      <c r="K843" s="11">
        <f t="shared" si="183"/>
        <v>0</v>
      </c>
      <c r="L843" s="12">
        <f t="shared" si="183"/>
        <v>20</v>
      </c>
      <c r="M843" s="11">
        <f t="shared" si="183"/>
        <v>103466548.34</v>
      </c>
      <c r="N843" s="11" t="s">
        <v>65</v>
      </c>
      <c r="O843" s="11">
        <f t="shared" si="183"/>
        <v>35992003.109999999</v>
      </c>
      <c r="P843" s="11">
        <f t="shared" si="183"/>
        <v>0</v>
      </c>
      <c r="Q843" s="11">
        <f t="shared" si="183"/>
        <v>4891654.8</v>
      </c>
      <c r="R843" s="11">
        <f t="shared" si="183"/>
        <v>0</v>
      </c>
      <c r="S843" s="11">
        <f t="shared" si="183"/>
        <v>0</v>
      </c>
    </row>
    <row r="844" spans="1:19" ht="15" customHeight="1" x14ac:dyDescent="0.25">
      <c r="A844" s="6"/>
      <c r="B844" s="6" t="s">
        <v>21</v>
      </c>
      <c r="C844" s="11"/>
      <c r="D844" s="13"/>
      <c r="E844" s="13"/>
      <c r="F844" s="13"/>
      <c r="G844" s="13"/>
      <c r="H844" s="13"/>
      <c r="I844" s="13"/>
      <c r="J844" s="13"/>
      <c r="K844" s="13"/>
      <c r="L844" s="14"/>
      <c r="M844" s="13"/>
      <c r="N844" s="13"/>
      <c r="O844" s="13"/>
      <c r="P844" s="13"/>
      <c r="Q844" s="13"/>
      <c r="R844" s="13"/>
      <c r="S844" s="13"/>
    </row>
    <row r="845" spans="1:19" ht="15" customHeight="1" x14ac:dyDescent="0.25">
      <c r="A845" s="6" t="s">
        <v>93</v>
      </c>
      <c r="B845" s="15" t="s">
        <v>1318</v>
      </c>
      <c r="C845" s="11">
        <f t="shared" ref="C845:C846" si="184">ROUND(D845+E845+F845+G845+H845+I845+J845+K845+M845+O845+P845+Q845+R845+S845,2)</f>
        <v>29916148.309999999</v>
      </c>
      <c r="D845" s="11"/>
      <c r="E845" s="11">
        <f>ROUNDUP(SUM(F845+G845+H845+I845+J845+K845+M845+O845+P845+Q845+R845+S845)*0.04,2)</f>
        <v>1150621.0900000001</v>
      </c>
      <c r="F845" s="13"/>
      <c r="G845" s="13"/>
      <c r="H845" s="13"/>
      <c r="I845" s="13"/>
      <c r="J845" s="13"/>
      <c r="K845" s="13"/>
      <c r="L845" s="14"/>
      <c r="M845" s="13"/>
      <c r="N845" s="13" t="s">
        <v>184</v>
      </c>
      <c r="O845" s="11">
        <v>28765527.219999999</v>
      </c>
      <c r="P845" s="13"/>
      <c r="Q845" s="13"/>
      <c r="R845" s="13"/>
      <c r="S845" s="13"/>
    </row>
    <row r="846" spans="1:19" ht="15" customHeight="1" x14ac:dyDescent="0.25">
      <c r="A846" s="6"/>
      <c r="B846" s="15" t="s">
        <v>786</v>
      </c>
      <c r="C846" s="11">
        <f t="shared" si="184"/>
        <v>29916148.309999999</v>
      </c>
      <c r="D846" s="33">
        <f t="shared" ref="D846" si="185">SUM(D845:D845)</f>
        <v>0</v>
      </c>
      <c r="E846" s="33">
        <f t="shared" ref="E846:S846" si="186">SUM(E845:E845)</f>
        <v>1150621.0900000001</v>
      </c>
      <c r="F846" s="33">
        <f t="shared" si="186"/>
        <v>0</v>
      </c>
      <c r="G846" s="33">
        <f t="shared" si="186"/>
        <v>0</v>
      </c>
      <c r="H846" s="33">
        <f t="shared" si="186"/>
        <v>0</v>
      </c>
      <c r="I846" s="33">
        <f t="shared" si="186"/>
        <v>0</v>
      </c>
      <c r="J846" s="33">
        <f t="shared" si="186"/>
        <v>0</v>
      </c>
      <c r="K846" s="33">
        <f t="shared" si="186"/>
        <v>0</v>
      </c>
      <c r="L846" s="14">
        <f t="shared" si="186"/>
        <v>0</v>
      </c>
      <c r="M846" s="33">
        <f t="shared" si="186"/>
        <v>0</v>
      </c>
      <c r="N846" s="33" t="s">
        <v>65</v>
      </c>
      <c r="O846" s="33">
        <f t="shared" si="186"/>
        <v>28765527.219999999</v>
      </c>
      <c r="P846" s="33">
        <f t="shared" si="186"/>
        <v>0</v>
      </c>
      <c r="Q846" s="33">
        <f t="shared" si="186"/>
        <v>0</v>
      </c>
      <c r="R846" s="33">
        <f t="shared" si="186"/>
        <v>0</v>
      </c>
      <c r="S846" s="33">
        <f t="shared" si="186"/>
        <v>0</v>
      </c>
    </row>
    <row r="847" spans="1:19" ht="15" customHeight="1" x14ac:dyDescent="0.25">
      <c r="A847" s="6"/>
      <c r="B847" s="6" t="s">
        <v>22</v>
      </c>
      <c r="C847" s="11"/>
      <c r="D847" s="13"/>
      <c r="E847" s="13"/>
      <c r="F847" s="13"/>
      <c r="G847" s="13"/>
      <c r="H847" s="13"/>
      <c r="I847" s="13"/>
      <c r="J847" s="13"/>
      <c r="K847" s="13"/>
      <c r="L847" s="14"/>
      <c r="M847" s="13"/>
      <c r="N847" s="13"/>
      <c r="O847" s="13"/>
      <c r="P847" s="13"/>
      <c r="Q847" s="13"/>
      <c r="R847" s="13"/>
      <c r="S847" s="13"/>
    </row>
    <row r="848" spans="1:19" ht="15" customHeight="1" x14ac:dyDescent="0.25">
      <c r="A848" s="6" t="s">
        <v>94</v>
      </c>
      <c r="B848" s="15" t="s">
        <v>1166</v>
      </c>
      <c r="C848" s="11">
        <f t="shared" ref="C848:C869" si="187">ROUND(D848+E848+F848+G848+H848+I848+J848+K848+M848+O848+P848+Q848+R848+S848,2)</f>
        <v>5339625.93</v>
      </c>
      <c r="D848" s="11"/>
      <c r="E848" s="11">
        <f t="shared" ref="E848:E868" si="188">ROUNDUP(SUM(F848+G848+H848+I848+J848+K848+M848+O848+P848+Q848+R848+S848)*0.04,2)</f>
        <v>205370.23</v>
      </c>
      <c r="F848" s="11"/>
      <c r="G848" s="11"/>
      <c r="H848" s="11"/>
      <c r="I848" s="11"/>
      <c r="J848" s="11">
        <v>5134255.7</v>
      </c>
      <c r="K848" s="11"/>
      <c r="L848" s="12"/>
      <c r="M848" s="11"/>
      <c r="N848" s="12"/>
      <c r="O848" s="11"/>
      <c r="P848" s="11"/>
      <c r="Q848" s="11"/>
      <c r="R848" s="11"/>
      <c r="S848" s="11"/>
    </row>
    <row r="849" spans="1:19" ht="15" customHeight="1" x14ac:dyDescent="0.25">
      <c r="A849" s="6" t="s">
        <v>96</v>
      </c>
      <c r="B849" s="15" t="s">
        <v>1167</v>
      </c>
      <c r="C849" s="11">
        <f t="shared" si="187"/>
        <v>8436882.0899999999</v>
      </c>
      <c r="D849" s="11"/>
      <c r="E849" s="11">
        <f t="shared" si="188"/>
        <v>324495.47000000003</v>
      </c>
      <c r="F849" s="11"/>
      <c r="G849" s="11"/>
      <c r="H849" s="11">
        <v>5701960.7000000002</v>
      </c>
      <c r="I849" s="11">
        <v>2410425.92</v>
      </c>
      <c r="J849" s="11"/>
      <c r="K849" s="11"/>
      <c r="L849" s="12"/>
      <c r="M849" s="11"/>
      <c r="N849" s="12"/>
      <c r="O849" s="11"/>
      <c r="P849" s="11"/>
      <c r="Q849" s="11"/>
      <c r="R849" s="11"/>
      <c r="S849" s="11"/>
    </row>
    <row r="850" spans="1:19" ht="15" customHeight="1" x14ac:dyDescent="0.25">
      <c r="A850" s="6" t="s">
        <v>97</v>
      </c>
      <c r="B850" s="15" t="s">
        <v>1168</v>
      </c>
      <c r="C850" s="11">
        <f t="shared" si="187"/>
        <v>14770168.859999999</v>
      </c>
      <c r="D850" s="11"/>
      <c r="E850" s="11">
        <f t="shared" si="188"/>
        <v>568083.42000000004</v>
      </c>
      <c r="F850" s="11"/>
      <c r="G850" s="11"/>
      <c r="H850" s="11"/>
      <c r="I850" s="11"/>
      <c r="J850" s="11"/>
      <c r="K850" s="11"/>
      <c r="L850" s="12"/>
      <c r="M850" s="11"/>
      <c r="N850" s="12" t="s">
        <v>135</v>
      </c>
      <c r="O850" s="11">
        <v>14202085.439999999</v>
      </c>
      <c r="P850" s="11"/>
      <c r="Q850" s="11"/>
      <c r="R850" s="11"/>
      <c r="S850" s="11"/>
    </row>
    <row r="851" spans="1:19" ht="15" customHeight="1" x14ac:dyDescent="0.25">
      <c r="A851" s="6" t="s">
        <v>99</v>
      </c>
      <c r="B851" s="15" t="s">
        <v>1169</v>
      </c>
      <c r="C851" s="11">
        <f t="shared" si="187"/>
        <v>14845125.779999999</v>
      </c>
      <c r="D851" s="11"/>
      <c r="E851" s="11">
        <f t="shared" si="188"/>
        <v>570966.38</v>
      </c>
      <c r="F851" s="11"/>
      <c r="G851" s="11"/>
      <c r="H851" s="11"/>
      <c r="I851" s="11"/>
      <c r="J851" s="11"/>
      <c r="K851" s="11"/>
      <c r="L851" s="12"/>
      <c r="M851" s="11"/>
      <c r="N851" s="12" t="s">
        <v>135</v>
      </c>
      <c r="O851" s="11">
        <v>14274159.4</v>
      </c>
      <c r="P851" s="11"/>
      <c r="Q851" s="11"/>
      <c r="R851" s="11"/>
      <c r="S851" s="11"/>
    </row>
    <row r="852" spans="1:19" ht="15" customHeight="1" x14ac:dyDescent="0.25">
      <c r="A852" s="6" t="s">
        <v>101</v>
      </c>
      <c r="B852" s="15" t="s">
        <v>1170</v>
      </c>
      <c r="C852" s="11">
        <f t="shared" si="187"/>
        <v>14968988.66</v>
      </c>
      <c r="D852" s="11"/>
      <c r="E852" s="11">
        <f t="shared" si="188"/>
        <v>575730.34</v>
      </c>
      <c r="F852" s="11"/>
      <c r="G852" s="11"/>
      <c r="H852" s="11">
        <v>7102727.1200000001</v>
      </c>
      <c r="I852" s="11">
        <v>2804275.65</v>
      </c>
      <c r="J852" s="11">
        <v>4486255.55</v>
      </c>
      <c r="K852" s="11"/>
      <c r="L852" s="12"/>
      <c r="M852" s="11"/>
      <c r="N852" s="12"/>
      <c r="O852" s="11"/>
      <c r="P852" s="11"/>
      <c r="Q852" s="11"/>
      <c r="R852" s="11"/>
      <c r="S852" s="11"/>
    </row>
    <row r="853" spans="1:19" ht="15" customHeight="1" x14ac:dyDescent="0.25">
      <c r="A853" s="6" t="s">
        <v>103</v>
      </c>
      <c r="B853" s="15" t="s">
        <v>1171</v>
      </c>
      <c r="C853" s="11">
        <f t="shared" si="187"/>
        <v>4673232.68</v>
      </c>
      <c r="D853" s="11"/>
      <c r="E853" s="11">
        <f t="shared" si="188"/>
        <v>179739.72</v>
      </c>
      <c r="F853" s="11"/>
      <c r="G853" s="11"/>
      <c r="H853" s="11"/>
      <c r="I853" s="11"/>
      <c r="J853" s="11">
        <v>4493492.96</v>
      </c>
      <c r="K853" s="11"/>
      <c r="L853" s="12"/>
      <c r="M853" s="11"/>
      <c r="N853" s="12"/>
      <c r="O853" s="11"/>
      <c r="P853" s="11"/>
      <c r="Q853" s="11"/>
      <c r="R853" s="11"/>
      <c r="S853" s="11"/>
    </row>
    <row r="854" spans="1:19" ht="15" customHeight="1" x14ac:dyDescent="0.25">
      <c r="A854" s="6" t="s">
        <v>105</v>
      </c>
      <c r="B854" s="15" t="s">
        <v>1172</v>
      </c>
      <c r="C854" s="11">
        <f t="shared" si="187"/>
        <v>11927290.720000001</v>
      </c>
      <c r="D854" s="11"/>
      <c r="E854" s="11">
        <f t="shared" si="188"/>
        <v>458741.96</v>
      </c>
      <c r="F854" s="11"/>
      <c r="G854" s="11"/>
      <c r="H854" s="11"/>
      <c r="I854" s="11"/>
      <c r="J854" s="11"/>
      <c r="K854" s="11"/>
      <c r="L854" s="12"/>
      <c r="M854" s="11"/>
      <c r="N854" s="12" t="s">
        <v>135</v>
      </c>
      <c r="O854" s="11">
        <v>11468548.76</v>
      </c>
      <c r="P854" s="11"/>
      <c r="Q854" s="11"/>
      <c r="R854" s="11"/>
      <c r="S854" s="11"/>
    </row>
    <row r="855" spans="1:19" ht="15" customHeight="1" x14ac:dyDescent="0.25">
      <c r="A855" s="6" t="s">
        <v>109</v>
      </c>
      <c r="B855" s="15" t="s">
        <v>181</v>
      </c>
      <c r="C855" s="11">
        <f t="shared" si="187"/>
        <v>19166017.77</v>
      </c>
      <c r="D855" s="11"/>
      <c r="E855" s="11">
        <f t="shared" si="188"/>
        <v>737154.53</v>
      </c>
      <c r="F855" s="11"/>
      <c r="G855" s="11"/>
      <c r="H855" s="11">
        <v>8752119.0700000003</v>
      </c>
      <c r="I855" s="11">
        <v>3699850.3</v>
      </c>
      <c r="J855" s="11">
        <v>5976893.8700000001</v>
      </c>
      <c r="K855" s="11"/>
      <c r="L855" s="12"/>
      <c r="M855" s="11"/>
      <c r="N855" s="12"/>
      <c r="O855" s="11"/>
      <c r="P855" s="11"/>
      <c r="Q855" s="11"/>
      <c r="R855" s="11"/>
      <c r="S855" s="11"/>
    </row>
    <row r="856" spans="1:19" ht="15" customHeight="1" x14ac:dyDescent="0.25">
      <c r="A856" s="6" t="s">
        <v>107</v>
      </c>
      <c r="B856" s="15" t="s">
        <v>743</v>
      </c>
      <c r="C856" s="11">
        <f t="shared" si="187"/>
        <v>26384272.239999998</v>
      </c>
      <c r="D856" s="11">
        <f>ROUNDUP(SUM(K856+M856)*0.0214,2)</f>
        <v>531961.02</v>
      </c>
      <c r="E856" s="11">
        <f t="shared" si="188"/>
        <v>994319.67</v>
      </c>
      <c r="F856" s="11"/>
      <c r="G856" s="11"/>
      <c r="H856" s="11"/>
      <c r="I856" s="11"/>
      <c r="J856" s="11"/>
      <c r="K856" s="11"/>
      <c r="L856" s="12">
        <v>5</v>
      </c>
      <c r="M856" s="33">
        <v>24857991.549999997</v>
      </c>
      <c r="N856" s="12"/>
      <c r="O856" s="11"/>
      <c r="P856" s="11"/>
      <c r="Q856" s="11"/>
      <c r="R856" s="11"/>
      <c r="S856" s="11"/>
    </row>
    <row r="857" spans="1:19" ht="15" customHeight="1" x14ac:dyDescent="0.25">
      <c r="A857" s="6" t="s">
        <v>108</v>
      </c>
      <c r="B857" s="15" t="s">
        <v>1173</v>
      </c>
      <c r="C857" s="11">
        <f t="shared" si="187"/>
        <v>4046923.84</v>
      </c>
      <c r="D857" s="11"/>
      <c r="E857" s="11">
        <f t="shared" si="188"/>
        <v>155650.92000000001</v>
      </c>
      <c r="F857" s="11"/>
      <c r="G857" s="11"/>
      <c r="H857" s="11"/>
      <c r="I857" s="11"/>
      <c r="J857" s="11">
        <v>3891272.92</v>
      </c>
      <c r="K857" s="11"/>
      <c r="L857" s="12"/>
      <c r="M857" s="11"/>
      <c r="N857" s="12"/>
      <c r="O857" s="11"/>
      <c r="P857" s="11"/>
      <c r="Q857" s="11"/>
      <c r="R857" s="11"/>
      <c r="S857" s="11"/>
    </row>
    <row r="858" spans="1:19" ht="15" customHeight="1" x14ac:dyDescent="0.25">
      <c r="A858" s="6" t="s">
        <v>111</v>
      </c>
      <c r="B858" s="15" t="s">
        <v>776</v>
      </c>
      <c r="C858" s="11">
        <f t="shared" si="187"/>
        <v>21107417.789999999</v>
      </c>
      <c r="D858" s="11">
        <f>ROUNDUP(SUM(K858+M858)*0.0214,2)</f>
        <v>425568.82</v>
      </c>
      <c r="E858" s="11">
        <f t="shared" si="188"/>
        <v>795455.73</v>
      </c>
      <c r="F858" s="11"/>
      <c r="G858" s="11"/>
      <c r="H858" s="11"/>
      <c r="I858" s="11"/>
      <c r="J858" s="11"/>
      <c r="K858" s="11"/>
      <c r="L858" s="12">
        <v>4</v>
      </c>
      <c r="M858" s="11">
        <v>19886393.239999998</v>
      </c>
      <c r="N858" s="12"/>
      <c r="O858" s="11"/>
      <c r="P858" s="11"/>
      <c r="Q858" s="11"/>
      <c r="R858" s="11"/>
      <c r="S858" s="11"/>
    </row>
    <row r="859" spans="1:19" ht="15" customHeight="1" x14ac:dyDescent="0.25">
      <c r="A859" s="6" t="s">
        <v>115</v>
      </c>
      <c r="B859" s="15" t="s">
        <v>744</v>
      </c>
      <c r="C859" s="11">
        <f t="shared" si="187"/>
        <v>10553708.9</v>
      </c>
      <c r="D859" s="11">
        <f>ROUNDUP(SUM(K859+M859)*0.0214,2)</f>
        <v>212784.41</v>
      </c>
      <c r="E859" s="11">
        <f t="shared" si="188"/>
        <v>397727.87</v>
      </c>
      <c r="F859" s="11"/>
      <c r="G859" s="11"/>
      <c r="H859" s="11"/>
      <c r="I859" s="11"/>
      <c r="J859" s="11"/>
      <c r="K859" s="11"/>
      <c r="L859" s="12">
        <v>2</v>
      </c>
      <c r="M859" s="11">
        <v>9943196.6199999992</v>
      </c>
      <c r="N859" s="12"/>
      <c r="O859" s="11"/>
      <c r="P859" s="11"/>
      <c r="Q859" s="11"/>
      <c r="R859" s="11"/>
      <c r="S859" s="11"/>
    </row>
    <row r="860" spans="1:19" ht="15" customHeight="1" x14ac:dyDescent="0.25">
      <c r="A860" s="6" t="s">
        <v>113</v>
      </c>
      <c r="B860" s="15" t="s">
        <v>182</v>
      </c>
      <c r="C860" s="11">
        <f t="shared" si="187"/>
        <v>5276854.46</v>
      </c>
      <c r="D860" s="11">
        <f>ROUNDUP(SUM(K860+M860)*0.0214,2)</f>
        <v>106392.20999999999</v>
      </c>
      <c r="E860" s="11">
        <f t="shared" si="188"/>
        <v>198863.94</v>
      </c>
      <c r="F860" s="11"/>
      <c r="G860" s="11"/>
      <c r="H860" s="11"/>
      <c r="I860" s="11"/>
      <c r="J860" s="11"/>
      <c r="K860" s="11"/>
      <c r="L860" s="12">
        <v>1</v>
      </c>
      <c r="M860" s="11">
        <v>4971598.3099999996</v>
      </c>
      <c r="N860" s="12"/>
      <c r="O860" s="11"/>
      <c r="P860" s="11"/>
      <c r="Q860" s="11"/>
      <c r="R860" s="11"/>
      <c r="S860" s="11"/>
    </row>
    <row r="861" spans="1:19" ht="15" customHeight="1" x14ac:dyDescent="0.25">
      <c r="A861" s="6" t="s">
        <v>210</v>
      </c>
      <c r="B861" s="15" t="s">
        <v>709</v>
      </c>
      <c r="C861" s="11">
        <f t="shared" si="187"/>
        <v>15886847.140000001</v>
      </c>
      <c r="D861" s="11"/>
      <c r="E861" s="11">
        <f t="shared" si="188"/>
        <v>611032.59</v>
      </c>
      <c r="F861" s="11"/>
      <c r="G861" s="11">
        <v>8734294.3599999994</v>
      </c>
      <c r="H861" s="11"/>
      <c r="I861" s="11">
        <v>2501106.83</v>
      </c>
      <c r="J861" s="11">
        <v>4040413.36</v>
      </c>
      <c r="K861" s="11"/>
      <c r="L861" s="12"/>
      <c r="M861" s="11"/>
      <c r="N861" s="12"/>
      <c r="O861" s="11"/>
      <c r="P861" s="11"/>
      <c r="Q861" s="11"/>
      <c r="R861" s="11"/>
      <c r="S861" s="11"/>
    </row>
    <row r="862" spans="1:19" ht="15" customHeight="1" x14ac:dyDescent="0.25">
      <c r="A862" s="6" t="s">
        <v>139</v>
      </c>
      <c r="B862" s="15" t="s">
        <v>1174</v>
      </c>
      <c r="C862" s="11">
        <f t="shared" si="187"/>
        <v>14402759.58</v>
      </c>
      <c r="D862" s="11"/>
      <c r="E862" s="11">
        <f t="shared" si="188"/>
        <v>553952.30000000005</v>
      </c>
      <c r="F862" s="11"/>
      <c r="G862" s="11"/>
      <c r="H862" s="11"/>
      <c r="I862" s="11"/>
      <c r="J862" s="11"/>
      <c r="K862" s="11"/>
      <c r="L862" s="12"/>
      <c r="M862" s="11"/>
      <c r="N862" s="12"/>
      <c r="O862" s="11"/>
      <c r="P862" s="11"/>
      <c r="Q862" s="11">
        <v>13848807.279999999</v>
      </c>
      <c r="R862" s="11"/>
      <c r="S862" s="11"/>
    </row>
    <row r="863" spans="1:19" ht="15" customHeight="1" x14ac:dyDescent="0.25">
      <c r="A863" s="6" t="s">
        <v>131</v>
      </c>
      <c r="B863" s="15" t="s">
        <v>1175</v>
      </c>
      <c r="C863" s="11">
        <f t="shared" si="187"/>
        <v>22968666.699999999</v>
      </c>
      <c r="D863" s="11"/>
      <c r="E863" s="11">
        <f t="shared" si="188"/>
        <v>883410.26</v>
      </c>
      <c r="F863" s="11"/>
      <c r="G863" s="11"/>
      <c r="H863" s="11">
        <v>10260408.4</v>
      </c>
      <c r="I863" s="11">
        <v>5444156.3700000001</v>
      </c>
      <c r="J863" s="11">
        <v>6380691.6699999999</v>
      </c>
      <c r="K863" s="11"/>
      <c r="L863" s="12"/>
      <c r="M863" s="11"/>
      <c r="N863" s="12"/>
      <c r="O863" s="11"/>
      <c r="P863" s="11"/>
      <c r="Q863" s="11"/>
      <c r="R863" s="11"/>
      <c r="S863" s="11"/>
    </row>
    <row r="864" spans="1:19" ht="15" customHeight="1" x14ac:dyDescent="0.25">
      <c r="A864" s="6" t="s">
        <v>157</v>
      </c>
      <c r="B864" s="15" t="s">
        <v>756</v>
      </c>
      <c r="C864" s="11">
        <f t="shared" si="187"/>
        <v>19317357.899999999</v>
      </c>
      <c r="D864" s="11">
        <f>ROUNDUP(SUM(K864+M864)*0.0214,2)</f>
        <v>212784.41</v>
      </c>
      <c r="E864" s="11">
        <f t="shared" si="188"/>
        <v>734791.29</v>
      </c>
      <c r="F864" s="11"/>
      <c r="G864" s="11">
        <v>8426585.5800000001</v>
      </c>
      <c r="H864" s="11"/>
      <c r="I864" s="11"/>
      <c r="J864" s="11"/>
      <c r="K864" s="11"/>
      <c r="L864" s="12">
        <v>2</v>
      </c>
      <c r="M864" s="11">
        <v>9943196.6199999992</v>
      </c>
      <c r="N864" s="12"/>
      <c r="O864" s="11"/>
      <c r="P864" s="11"/>
      <c r="Q864" s="11"/>
      <c r="R864" s="11"/>
      <c r="S864" s="11"/>
    </row>
    <row r="865" spans="1:19" ht="15" customHeight="1" x14ac:dyDescent="0.25">
      <c r="A865" s="6" t="s">
        <v>143</v>
      </c>
      <c r="B865" s="15" t="s">
        <v>1176</v>
      </c>
      <c r="C865" s="11">
        <f t="shared" si="187"/>
        <v>3613797.05</v>
      </c>
      <c r="D865" s="11"/>
      <c r="E865" s="11">
        <f t="shared" si="188"/>
        <v>138992.20000000001</v>
      </c>
      <c r="F865" s="11"/>
      <c r="G865" s="11"/>
      <c r="H865" s="11"/>
      <c r="I865" s="11">
        <v>3474804.85</v>
      </c>
      <c r="J865" s="11"/>
      <c r="K865" s="11"/>
      <c r="L865" s="12"/>
      <c r="M865" s="11"/>
      <c r="N865" s="12"/>
      <c r="O865" s="11"/>
      <c r="P865" s="11"/>
      <c r="Q865" s="11"/>
      <c r="R865" s="11"/>
      <c r="S865" s="11"/>
    </row>
    <row r="866" spans="1:19" ht="15" customHeight="1" x14ac:dyDescent="0.25">
      <c r="A866" s="6" t="s">
        <v>215</v>
      </c>
      <c r="B866" s="15" t="s">
        <v>179</v>
      </c>
      <c r="C866" s="11">
        <f t="shared" si="187"/>
        <v>15830563.35</v>
      </c>
      <c r="D866" s="11">
        <f>ROUNDUP(SUM(K866+M866)*0.0214,2)</f>
        <v>319176.62</v>
      </c>
      <c r="E866" s="11">
        <f t="shared" si="188"/>
        <v>596591.80000000005</v>
      </c>
      <c r="F866" s="15"/>
      <c r="G866" s="15"/>
      <c r="H866" s="15"/>
      <c r="I866" s="15"/>
      <c r="J866" s="15"/>
      <c r="K866" s="15"/>
      <c r="L866" s="12">
        <v>3</v>
      </c>
      <c r="M866" s="11">
        <v>14914794.93</v>
      </c>
      <c r="N866" s="12"/>
      <c r="O866" s="11"/>
      <c r="P866" s="11"/>
      <c r="Q866" s="11"/>
      <c r="R866" s="11"/>
      <c r="S866" s="11"/>
    </row>
    <row r="867" spans="1:19" s="5" customFormat="1" ht="15" customHeight="1" x14ac:dyDescent="0.25">
      <c r="A867" s="6" t="s">
        <v>277</v>
      </c>
      <c r="B867" s="15" t="s">
        <v>1184</v>
      </c>
      <c r="C867" s="11">
        <f t="shared" si="187"/>
        <v>6103961.71</v>
      </c>
      <c r="D867" s="11"/>
      <c r="E867" s="11">
        <f t="shared" si="188"/>
        <v>234767.76</v>
      </c>
      <c r="F867" s="11"/>
      <c r="G867" s="11"/>
      <c r="H867" s="11"/>
      <c r="I867" s="11"/>
      <c r="J867" s="11"/>
      <c r="K867" s="11"/>
      <c r="L867" s="12"/>
      <c r="M867" s="11"/>
      <c r="N867" s="12"/>
      <c r="O867" s="11"/>
      <c r="P867" s="11"/>
      <c r="Q867" s="11">
        <v>5869193.9500000002</v>
      </c>
      <c r="R867" s="11"/>
      <c r="S867" s="11"/>
    </row>
    <row r="868" spans="1:19" ht="15" customHeight="1" x14ac:dyDescent="0.25">
      <c r="A868" s="6" t="s">
        <v>279</v>
      </c>
      <c r="B868" s="15" t="s">
        <v>183</v>
      </c>
      <c r="C868" s="11">
        <f t="shared" si="187"/>
        <v>4077321.77</v>
      </c>
      <c r="D868" s="11"/>
      <c r="E868" s="11">
        <f t="shared" si="188"/>
        <v>156820.07</v>
      </c>
      <c r="F868" s="11"/>
      <c r="G868" s="11"/>
      <c r="H868" s="11"/>
      <c r="I868" s="11"/>
      <c r="J868" s="11">
        <v>3920501.7</v>
      </c>
      <c r="K868" s="11"/>
      <c r="L868" s="12"/>
      <c r="M868" s="11"/>
      <c r="N868" s="12"/>
      <c r="O868" s="11"/>
      <c r="P868" s="11"/>
      <c r="Q868" s="11"/>
      <c r="R868" s="11"/>
      <c r="S868" s="11"/>
    </row>
    <row r="869" spans="1:19" ht="15" customHeight="1" x14ac:dyDescent="0.25">
      <c r="A869" s="6"/>
      <c r="B869" s="15" t="s">
        <v>584</v>
      </c>
      <c r="C869" s="11">
        <f t="shared" si="187"/>
        <v>263697784.91999999</v>
      </c>
      <c r="D869" s="11">
        <f t="shared" ref="D869" si="189">SUM(D848:D868)</f>
        <v>1808667.4899999998</v>
      </c>
      <c r="E869" s="11">
        <f t="shared" ref="E869:S869" si="190">SUM(E848:E868)</f>
        <v>10072658.449999999</v>
      </c>
      <c r="F869" s="11">
        <f t="shared" si="190"/>
        <v>0</v>
      </c>
      <c r="G869" s="11">
        <f t="shared" si="190"/>
        <v>17160879.939999998</v>
      </c>
      <c r="H869" s="11">
        <f t="shared" si="190"/>
        <v>31817215.289999999</v>
      </c>
      <c r="I869" s="11">
        <f t="shared" si="190"/>
        <v>20334619.920000002</v>
      </c>
      <c r="J869" s="11">
        <f t="shared" si="190"/>
        <v>38323777.730000004</v>
      </c>
      <c r="K869" s="11">
        <f t="shared" si="190"/>
        <v>0</v>
      </c>
      <c r="L869" s="12">
        <f t="shared" si="190"/>
        <v>17</v>
      </c>
      <c r="M869" s="11">
        <f t="shared" si="190"/>
        <v>84517171.269999981</v>
      </c>
      <c r="N869" s="11" t="s">
        <v>65</v>
      </c>
      <c r="O869" s="11">
        <f t="shared" si="190"/>
        <v>39944793.600000001</v>
      </c>
      <c r="P869" s="11">
        <f t="shared" si="190"/>
        <v>0</v>
      </c>
      <c r="Q869" s="11">
        <f t="shared" si="190"/>
        <v>19718001.23</v>
      </c>
      <c r="R869" s="11">
        <f t="shared" si="190"/>
        <v>0</v>
      </c>
      <c r="S869" s="11">
        <f t="shared" si="190"/>
        <v>0</v>
      </c>
    </row>
    <row r="870" spans="1:19" ht="15" customHeight="1" x14ac:dyDescent="0.25">
      <c r="A870" s="6"/>
      <c r="B870" s="6" t="s">
        <v>23</v>
      </c>
      <c r="C870" s="11"/>
      <c r="D870" s="13"/>
      <c r="E870" s="13"/>
      <c r="F870" s="13"/>
      <c r="G870" s="13"/>
      <c r="H870" s="13"/>
      <c r="I870" s="13"/>
      <c r="J870" s="13"/>
      <c r="K870" s="13"/>
      <c r="L870" s="14"/>
      <c r="M870" s="13"/>
      <c r="N870" s="13"/>
      <c r="O870" s="13"/>
      <c r="P870" s="13"/>
      <c r="Q870" s="13"/>
      <c r="R870" s="13"/>
      <c r="S870" s="13"/>
    </row>
    <row r="871" spans="1:19" ht="15" customHeight="1" x14ac:dyDescent="0.25">
      <c r="A871" s="6" t="s">
        <v>281</v>
      </c>
      <c r="B871" s="15" t="s">
        <v>1258</v>
      </c>
      <c r="C871" s="11">
        <f t="shared" ref="C871:C896" si="191">ROUND(D871+E871+F871+G871+H871+I871+J871+K871+M871+O871+P871+Q871+R871+S871,2)</f>
        <v>14750199.51</v>
      </c>
      <c r="D871" s="11"/>
      <c r="E871" s="11">
        <f t="shared" ref="E871:E895" si="192">ROUNDUP(SUM(F871+G871+H871+I871+J871+K871+M871+O871+P871+Q871+R871+S871)*0.04,2)</f>
        <v>567315.37</v>
      </c>
      <c r="F871" s="11"/>
      <c r="G871" s="11"/>
      <c r="H871" s="11"/>
      <c r="I871" s="11"/>
      <c r="J871" s="11"/>
      <c r="K871" s="11"/>
      <c r="L871" s="12"/>
      <c r="M871" s="11"/>
      <c r="N871" s="11" t="s">
        <v>135</v>
      </c>
      <c r="O871" s="11">
        <v>14182884.140000001</v>
      </c>
      <c r="P871" s="11"/>
      <c r="Q871" s="11"/>
      <c r="R871" s="13"/>
      <c r="S871" s="13"/>
    </row>
    <row r="872" spans="1:19" ht="15" customHeight="1" x14ac:dyDescent="0.25">
      <c r="A872" s="6" t="s">
        <v>282</v>
      </c>
      <c r="B872" s="15" t="s">
        <v>787</v>
      </c>
      <c r="C872" s="11">
        <f t="shared" si="191"/>
        <v>15830563.35</v>
      </c>
      <c r="D872" s="11">
        <f>ROUNDUP(SUM(K872+M872)*0.0214,2)</f>
        <v>319176.62</v>
      </c>
      <c r="E872" s="11">
        <f t="shared" si="192"/>
        <v>596591.80000000005</v>
      </c>
      <c r="F872" s="13"/>
      <c r="G872" s="13"/>
      <c r="H872" s="13"/>
      <c r="I872" s="13"/>
      <c r="J872" s="13"/>
      <c r="K872" s="13"/>
      <c r="L872" s="14">
        <v>3</v>
      </c>
      <c r="M872" s="11">
        <v>14914794.93</v>
      </c>
      <c r="N872" s="13"/>
      <c r="O872" s="13"/>
      <c r="P872" s="13"/>
      <c r="Q872" s="13"/>
      <c r="R872" s="13"/>
      <c r="S872" s="13"/>
    </row>
    <row r="873" spans="1:19" ht="15" customHeight="1" x14ac:dyDescent="0.25">
      <c r="A873" s="6" t="s">
        <v>284</v>
      </c>
      <c r="B873" s="15" t="s">
        <v>1185</v>
      </c>
      <c r="C873" s="11">
        <f t="shared" si="191"/>
        <v>3274371.33</v>
      </c>
      <c r="D873" s="11"/>
      <c r="E873" s="11">
        <f t="shared" si="192"/>
        <v>125937.36</v>
      </c>
      <c r="F873" s="11"/>
      <c r="G873" s="11"/>
      <c r="H873" s="11"/>
      <c r="I873" s="11"/>
      <c r="J873" s="11"/>
      <c r="K873" s="11"/>
      <c r="L873" s="12"/>
      <c r="M873" s="11"/>
      <c r="N873" s="11"/>
      <c r="O873" s="11"/>
      <c r="P873" s="11"/>
      <c r="Q873" s="11">
        <v>3148433.97</v>
      </c>
      <c r="R873" s="11"/>
      <c r="S873" s="11"/>
    </row>
    <row r="874" spans="1:19" ht="15" customHeight="1" x14ac:dyDescent="0.25">
      <c r="A874" s="6" t="s">
        <v>128</v>
      </c>
      <c r="B874" s="15" t="s">
        <v>745</v>
      </c>
      <c r="C874" s="11">
        <f t="shared" si="191"/>
        <v>21107417.789999999</v>
      </c>
      <c r="D874" s="11">
        <f>ROUNDUP(SUM(K874+M874)*0.0214,2)</f>
        <v>425568.82</v>
      </c>
      <c r="E874" s="11">
        <f t="shared" si="192"/>
        <v>795455.73</v>
      </c>
      <c r="F874" s="13"/>
      <c r="G874" s="13"/>
      <c r="H874" s="13"/>
      <c r="I874" s="13"/>
      <c r="J874" s="13"/>
      <c r="K874" s="13"/>
      <c r="L874" s="14">
        <v>4</v>
      </c>
      <c r="M874" s="11">
        <v>19886393.239999998</v>
      </c>
      <c r="N874" s="13"/>
      <c r="O874" s="13"/>
      <c r="P874" s="13"/>
      <c r="Q874" s="13"/>
      <c r="R874" s="13"/>
      <c r="S874" s="13"/>
    </row>
    <row r="875" spans="1:19" ht="15" customHeight="1" x14ac:dyDescent="0.25">
      <c r="A875" s="6" t="s">
        <v>287</v>
      </c>
      <c r="B875" s="15" t="s">
        <v>765</v>
      </c>
      <c r="C875" s="11">
        <f t="shared" si="191"/>
        <v>10553708.9</v>
      </c>
      <c r="D875" s="11">
        <f>ROUNDUP(SUM(K875+M875)*0.0214,2)</f>
        <v>212784.41</v>
      </c>
      <c r="E875" s="11">
        <f t="shared" si="192"/>
        <v>397727.87</v>
      </c>
      <c r="F875" s="13"/>
      <c r="G875" s="13"/>
      <c r="H875" s="13"/>
      <c r="I875" s="13"/>
      <c r="J875" s="13"/>
      <c r="K875" s="13"/>
      <c r="L875" s="14">
        <v>2</v>
      </c>
      <c r="M875" s="11">
        <v>9943196.6199999992</v>
      </c>
      <c r="N875" s="13"/>
      <c r="O875" s="13"/>
      <c r="P875" s="13"/>
      <c r="Q875" s="13"/>
      <c r="R875" s="13"/>
      <c r="S875" s="13"/>
    </row>
    <row r="876" spans="1:19" ht="15" customHeight="1" x14ac:dyDescent="0.25">
      <c r="A876" s="6" t="s">
        <v>289</v>
      </c>
      <c r="B876" s="15" t="s">
        <v>1480</v>
      </c>
      <c r="C876" s="11">
        <f t="shared" si="191"/>
        <v>34355008.689999998</v>
      </c>
      <c r="D876" s="11"/>
      <c r="E876" s="11">
        <f t="shared" si="192"/>
        <v>1321346.49</v>
      </c>
      <c r="F876" s="11">
        <v>9499191.7899999991</v>
      </c>
      <c r="G876" s="11">
        <v>23534470.41</v>
      </c>
      <c r="H876" s="11"/>
      <c r="I876" s="11"/>
      <c r="J876" s="11"/>
      <c r="K876" s="11"/>
      <c r="L876" s="12"/>
      <c r="M876" s="11"/>
      <c r="N876" s="12"/>
      <c r="O876" s="11"/>
      <c r="P876" s="11"/>
      <c r="Q876" s="11"/>
      <c r="R876" s="11"/>
      <c r="S876" s="11"/>
    </row>
    <row r="877" spans="1:19" ht="15" customHeight="1" x14ac:dyDescent="0.25">
      <c r="A877" s="6" t="s">
        <v>291</v>
      </c>
      <c r="B877" s="15" t="s">
        <v>1481</v>
      </c>
      <c r="C877" s="11">
        <f t="shared" si="191"/>
        <v>15830563.35</v>
      </c>
      <c r="D877" s="11">
        <f>ROUNDUP(SUM(K877+M877)*0.0214,2)</f>
        <v>319176.62</v>
      </c>
      <c r="E877" s="11">
        <f t="shared" si="192"/>
        <v>596591.80000000005</v>
      </c>
      <c r="F877" s="11"/>
      <c r="G877" s="11"/>
      <c r="H877" s="11"/>
      <c r="I877" s="11"/>
      <c r="J877" s="11"/>
      <c r="K877" s="11"/>
      <c r="L877" s="12">
        <v>3</v>
      </c>
      <c r="M877" s="11">
        <v>14914794.93</v>
      </c>
      <c r="N877" s="12"/>
      <c r="O877" s="11"/>
      <c r="P877" s="11"/>
      <c r="Q877" s="11"/>
      <c r="R877" s="11"/>
      <c r="S877" s="11"/>
    </row>
    <row r="878" spans="1:19" ht="15" customHeight="1" x14ac:dyDescent="0.25">
      <c r="A878" s="6" t="s">
        <v>293</v>
      </c>
      <c r="B878" s="15" t="s">
        <v>1482</v>
      </c>
      <c r="C878" s="11">
        <f t="shared" si="191"/>
        <v>23225503.84</v>
      </c>
      <c r="D878" s="11"/>
      <c r="E878" s="11">
        <f t="shared" si="192"/>
        <v>893288.61</v>
      </c>
      <c r="F878" s="11"/>
      <c r="G878" s="11"/>
      <c r="H878" s="11"/>
      <c r="I878" s="11"/>
      <c r="J878" s="11"/>
      <c r="K878" s="11"/>
      <c r="L878" s="12"/>
      <c r="M878" s="11"/>
      <c r="N878" s="11"/>
      <c r="O878" s="11"/>
      <c r="P878" s="11"/>
      <c r="Q878" s="11">
        <v>22332215.23</v>
      </c>
      <c r="R878" s="13"/>
      <c r="S878" s="13"/>
    </row>
    <row r="879" spans="1:19" ht="15" customHeight="1" x14ac:dyDescent="0.25">
      <c r="A879" s="6" t="s">
        <v>294</v>
      </c>
      <c r="B879" s="15" t="s">
        <v>766</v>
      </c>
      <c r="C879" s="11">
        <f t="shared" si="191"/>
        <v>15830563.35</v>
      </c>
      <c r="D879" s="11">
        <f>ROUNDUP(SUM(K879+M879)*0.0214,2)</f>
        <v>319176.62</v>
      </c>
      <c r="E879" s="11">
        <f t="shared" si="192"/>
        <v>596591.80000000005</v>
      </c>
      <c r="F879" s="11"/>
      <c r="G879" s="11"/>
      <c r="H879" s="11"/>
      <c r="I879" s="11"/>
      <c r="J879" s="11"/>
      <c r="K879" s="11"/>
      <c r="L879" s="12">
        <v>3</v>
      </c>
      <c r="M879" s="11">
        <v>14914794.93</v>
      </c>
      <c r="N879" s="12"/>
      <c r="O879" s="11"/>
      <c r="P879" s="11"/>
      <c r="Q879" s="11"/>
      <c r="R879" s="11"/>
      <c r="S879" s="11"/>
    </row>
    <row r="880" spans="1:19" ht="15" customHeight="1" x14ac:dyDescent="0.25">
      <c r="A880" s="6" t="s">
        <v>318</v>
      </c>
      <c r="B880" s="15" t="s">
        <v>345</v>
      </c>
      <c r="C880" s="11">
        <f t="shared" si="191"/>
        <v>21107417.789999999</v>
      </c>
      <c r="D880" s="11">
        <f>ROUNDUP(SUM(K880+M880)*0.0214,2)</f>
        <v>425568.82</v>
      </c>
      <c r="E880" s="11">
        <f t="shared" si="192"/>
        <v>795455.73</v>
      </c>
      <c r="F880" s="11"/>
      <c r="G880" s="11"/>
      <c r="H880" s="11"/>
      <c r="I880" s="11"/>
      <c r="J880" s="11"/>
      <c r="K880" s="11"/>
      <c r="L880" s="12">
        <v>4</v>
      </c>
      <c r="M880" s="11">
        <v>19886393.239999998</v>
      </c>
      <c r="N880" s="12"/>
      <c r="O880" s="11"/>
      <c r="P880" s="11"/>
      <c r="Q880" s="11"/>
      <c r="R880" s="11"/>
      <c r="S880" s="11"/>
    </row>
    <row r="881" spans="1:19" ht="15" customHeight="1" x14ac:dyDescent="0.25">
      <c r="A881" s="6" t="s">
        <v>324</v>
      </c>
      <c r="B881" s="15" t="s">
        <v>788</v>
      </c>
      <c r="C881" s="11">
        <f t="shared" si="191"/>
        <v>15830563.35</v>
      </c>
      <c r="D881" s="11">
        <f>ROUNDUP(SUM(K881+M881)*0.0214,2)</f>
        <v>319176.62</v>
      </c>
      <c r="E881" s="11">
        <f t="shared" si="192"/>
        <v>596591.80000000005</v>
      </c>
      <c r="F881" s="11"/>
      <c r="G881" s="11"/>
      <c r="H881" s="11"/>
      <c r="I881" s="11"/>
      <c r="J881" s="11"/>
      <c r="K881" s="11"/>
      <c r="L881" s="12">
        <v>3</v>
      </c>
      <c r="M881" s="11">
        <v>14914794.93</v>
      </c>
      <c r="N881" s="12"/>
      <c r="O881" s="11"/>
      <c r="P881" s="11"/>
      <c r="Q881" s="11"/>
      <c r="R881" s="11"/>
      <c r="S881" s="11"/>
    </row>
    <row r="882" spans="1:19" s="5" customFormat="1" ht="15" customHeight="1" x14ac:dyDescent="0.25">
      <c r="A882" s="6" t="s">
        <v>326</v>
      </c>
      <c r="B882" s="15" t="s">
        <v>767</v>
      </c>
      <c r="C882" s="11">
        <f t="shared" si="191"/>
        <v>10553708.9</v>
      </c>
      <c r="D882" s="11">
        <f>ROUNDUP(SUM(K882+M882)*0.0214,2)</f>
        <v>212784.41</v>
      </c>
      <c r="E882" s="11">
        <f t="shared" si="192"/>
        <v>397727.87</v>
      </c>
      <c r="F882" s="11"/>
      <c r="G882" s="11"/>
      <c r="H882" s="11"/>
      <c r="I882" s="11"/>
      <c r="J882" s="11"/>
      <c r="K882" s="11"/>
      <c r="L882" s="12">
        <v>2</v>
      </c>
      <c r="M882" s="11">
        <v>9943196.6199999992</v>
      </c>
      <c r="N882" s="12"/>
      <c r="O882" s="11"/>
      <c r="P882" s="11"/>
      <c r="Q882" s="11"/>
      <c r="R882" s="11"/>
      <c r="S882" s="11"/>
    </row>
    <row r="883" spans="1:19" s="5" customFormat="1" ht="15" customHeight="1" x14ac:dyDescent="0.25">
      <c r="A883" s="6" t="s">
        <v>328</v>
      </c>
      <c r="B883" s="15" t="s">
        <v>1186</v>
      </c>
      <c r="C883" s="11">
        <f t="shared" si="191"/>
        <v>3228367.1</v>
      </c>
      <c r="D883" s="11"/>
      <c r="E883" s="11">
        <f t="shared" si="192"/>
        <v>124167.97</v>
      </c>
      <c r="F883" s="11"/>
      <c r="G883" s="11"/>
      <c r="H883" s="11"/>
      <c r="I883" s="11"/>
      <c r="J883" s="11"/>
      <c r="K883" s="11"/>
      <c r="L883" s="12"/>
      <c r="M883" s="11"/>
      <c r="N883" s="11"/>
      <c r="O883" s="11"/>
      <c r="P883" s="11"/>
      <c r="Q883" s="11">
        <v>3104199.13</v>
      </c>
      <c r="R883" s="11"/>
      <c r="S883" s="11"/>
    </row>
    <row r="884" spans="1:19" s="5" customFormat="1" ht="15" customHeight="1" x14ac:dyDescent="0.25">
      <c r="A884" s="6" t="s">
        <v>391</v>
      </c>
      <c r="B884" s="15" t="s">
        <v>1259</v>
      </c>
      <c r="C884" s="11">
        <f t="shared" si="191"/>
        <v>2470494.87</v>
      </c>
      <c r="D884" s="11"/>
      <c r="E884" s="11">
        <f t="shared" si="192"/>
        <v>95019.04</v>
      </c>
      <c r="F884" s="11"/>
      <c r="G884" s="11"/>
      <c r="H884" s="11"/>
      <c r="I884" s="11"/>
      <c r="J884" s="11">
        <v>2375475.83</v>
      </c>
      <c r="K884" s="11"/>
      <c r="L884" s="12"/>
      <c r="M884" s="11"/>
      <c r="N884" s="11"/>
      <c r="O884" s="11"/>
      <c r="P884" s="11"/>
      <c r="Q884" s="11"/>
      <c r="R884" s="13"/>
      <c r="S884" s="13"/>
    </row>
    <row r="885" spans="1:19" s="5" customFormat="1" ht="15" customHeight="1" x14ac:dyDescent="0.25">
      <c r="A885" s="6" t="s">
        <v>133</v>
      </c>
      <c r="B885" s="15" t="s">
        <v>1483</v>
      </c>
      <c r="C885" s="11">
        <f t="shared" si="191"/>
        <v>4096449.85</v>
      </c>
      <c r="D885" s="11"/>
      <c r="E885" s="11">
        <f t="shared" si="192"/>
        <v>157555.77000000002</v>
      </c>
      <c r="F885" s="11">
        <v>3938894.08</v>
      </c>
      <c r="G885" s="11"/>
      <c r="H885" s="11"/>
      <c r="I885" s="11"/>
      <c r="J885" s="11"/>
      <c r="K885" s="11"/>
      <c r="L885" s="12"/>
      <c r="M885" s="11"/>
      <c r="N885" s="12"/>
      <c r="O885" s="11"/>
      <c r="P885" s="11"/>
      <c r="Q885" s="11"/>
      <c r="R885" s="11"/>
      <c r="S885" s="11"/>
    </row>
    <row r="886" spans="1:19" s="5" customFormat="1" ht="15" customHeight="1" x14ac:dyDescent="0.25">
      <c r="A886" s="6" t="s">
        <v>145</v>
      </c>
      <c r="B886" s="15" t="s">
        <v>1484</v>
      </c>
      <c r="C886" s="11">
        <f t="shared" si="191"/>
        <v>42072605.420000002</v>
      </c>
      <c r="D886" s="11"/>
      <c r="E886" s="11">
        <f t="shared" si="192"/>
        <v>1618177.14</v>
      </c>
      <c r="F886" s="11"/>
      <c r="G886" s="11"/>
      <c r="H886" s="11"/>
      <c r="I886" s="11"/>
      <c r="J886" s="11"/>
      <c r="K886" s="11"/>
      <c r="L886" s="12"/>
      <c r="M886" s="11"/>
      <c r="N886" s="11"/>
      <c r="O886" s="11"/>
      <c r="P886" s="11"/>
      <c r="Q886" s="11">
        <v>40454428.280000001</v>
      </c>
      <c r="R886" s="13"/>
      <c r="S886" s="13"/>
    </row>
    <row r="887" spans="1:19" ht="15" customHeight="1" x14ac:dyDescent="0.25">
      <c r="A887" s="6" t="s">
        <v>147</v>
      </c>
      <c r="B887" s="15" t="s">
        <v>1485</v>
      </c>
      <c r="C887" s="11">
        <f t="shared" si="191"/>
        <v>58243108.659999996</v>
      </c>
      <c r="D887" s="11">
        <f>ROUNDUP(SUM(K887+M887)*0.0214,2)</f>
        <v>106392.20999999999</v>
      </c>
      <c r="E887" s="11">
        <f t="shared" si="192"/>
        <v>2236027.5599999996</v>
      </c>
      <c r="F887" s="11"/>
      <c r="G887" s="11"/>
      <c r="H887" s="11">
        <v>7362335.5999999996</v>
      </c>
      <c r="I887" s="11">
        <v>3112326.7</v>
      </c>
      <c r="J887" s="11"/>
      <c r="K887" s="11"/>
      <c r="L887" s="12">
        <v>1</v>
      </c>
      <c r="M887" s="11">
        <v>4971598.3099999996</v>
      </c>
      <c r="N887" s="11"/>
      <c r="O887" s="11"/>
      <c r="P887" s="11"/>
      <c r="Q887" s="11">
        <v>40454428.280000001</v>
      </c>
      <c r="R887" s="13"/>
      <c r="S887" s="13"/>
    </row>
    <row r="888" spans="1:19" ht="15" customHeight="1" x14ac:dyDescent="0.25">
      <c r="A888" s="6" t="s">
        <v>471</v>
      </c>
      <c r="B888" s="15" t="s">
        <v>1260</v>
      </c>
      <c r="C888" s="11">
        <f t="shared" si="191"/>
        <v>2500507</v>
      </c>
      <c r="D888" s="11"/>
      <c r="E888" s="11">
        <f t="shared" si="192"/>
        <v>96173.349999999991</v>
      </c>
      <c r="F888" s="11"/>
      <c r="G888" s="11"/>
      <c r="H888" s="11"/>
      <c r="I888" s="11"/>
      <c r="J888" s="11">
        <v>2404333.65</v>
      </c>
      <c r="K888" s="11"/>
      <c r="L888" s="12"/>
      <c r="M888" s="11"/>
      <c r="N888" s="11"/>
      <c r="O888" s="11"/>
      <c r="P888" s="11"/>
      <c r="Q888" s="11"/>
      <c r="R888" s="13"/>
      <c r="S888" s="13"/>
    </row>
    <row r="889" spans="1:19" ht="15" customHeight="1" x14ac:dyDescent="0.25">
      <c r="A889" s="6" t="s">
        <v>472</v>
      </c>
      <c r="B889" s="15" t="s">
        <v>1322</v>
      </c>
      <c r="C889" s="11">
        <f t="shared" si="191"/>
        <v>16650210.300000001</v>
      </c>
      <c r="D889" s="11"/>
      <c r="E889" s="11">
        <f>ROUNDUP(SUM(F889+G889+H889+I889+J889+K889+M889+O889+P889+Q889+R889+S889)*0.04,2)</f>
        <v>640392.71</v>
      </c>
      <c r="F889" s="11"/>
      <c r="G889" s="11"/>
      <c r="H889" s="11"/>
      <c r="I889" s="11"/>
      <c r="J889" s="11"/>
      <c r="K889" s="11"/>
      <c r="L889" s="12"/>
      <c r="M889" s="11"/>
      <c r="N889" s="12" t="s">
        <v>184</v>
      </c>
      <c r="O889" s="11">
        <v>16009817.59</v>
      </c>
      <c r="P889" s="11"/>
      <c r="Q889" s="11"/>
      <c r="R889" s="11"/>
      <c r="S889" s="11"/>
    </row>
    <row r="890" spans="1:19" ht="15" customHeight="1" x14ac:dyDescent="0.25">
      <c r="A890" s="6" t="s">
        <v>354</v>
      </c>
      <c r="B890" s="15" t="s">
        <v>1486</v>
      </c>
      <c r="C890" s="11">
        <f t="shared" si="191"/>
        <v>29419158.93</v>
      </c>
      <c r="D890" s="11"/>
      <c r="E890" s="11">
        <f t="shared" si="192"/>
        <v>1131506.1200000001</v>
      </c>
      <c r="F890" s="13"/>
      <c r="G890" s="11">
        <v>16633257.439999999</v>
      </c>
      <c r="H890" s="13"/>
      <c r="I890" s="11">
        <v>4482819.7300000004</v>
      </c>
      <c r="J890" s="11">
        <v>7171575.6399999997</v>
      </c>
      <c r="K890" s="13"/>
      <c r="L890" s="14"/>
      <c r="M890" s="11"/>
      <c r="N890" s="13"/>
      <c r="O890" s="13"/>
      <c r="P890" s="13"/>
      <c r="Q890" s="13"/>
      <c r="R890" s="13"/>
      <c r="S890" s="13"/>
    </row>
    <row r="891" spans="1:19" ht="15" customHeight="1" x14ac:dyDescent="0.25">
      <c r="A891" s="6" t="s">
        <v>312</v>
      </c>
      <c r="B891" s="15" t="s">
        <v>1323</v>
      </c>
      <c r="C891" s="11">
        <f t="shared" si="191"/>
        <v>4020784.47</v>
      </c>
      <c r="D891" s="11"/>
      <c r="E891" s="11">
        <f t="shared" si="192"/>
        <v>154645.56</v>
      </c>
      <c r="F891" s="11"/>
      <c r="G891" s="11"/>
      <c r="H891" s="11"/>
      <c r="I891" s="11"/>
      <c r="J891" s="11"/>
      <c r="K891" s="11"/>
      <c r="L891" s="12"/>
      <c r="M891" s="11"/>
      <c r="N891" s="11"/>
      <c r="O891" s="11"/>
      <c r="P891" s="11"/>
      <c r="Q891" s="11">
        <v>3866138.91</v>
      </c>
      <c r="R891" s="11"/>
      <c r="S891" s="11"/>
    </row>
    <row r="892" spans="1:19" ht="15" customHeight="1" x14ac:dyDescent="0.25">
      <c r="A892" s="6" t="s">
        <v>314</v>
      </c>
      <c r="B892" s="15" t="s">
        <v>1324</v>
      </c>
      <c r="C892" s="11">
        <f t="shared" si="191"/>
        <v>20890779.199999999</v>
      </c>
      <c r="D892" s="11"/>
      <c r="E892" s="11">
        <f t="shared" si="192"/>
        <v>803491.51</v>
      </c>
      <c r="F892" s="11"/>
      <c r="G892" s="11"/>
      <c r="H892" s="11"/>
      <c r="I892" s="11"/>
      <c r="J892" s="11"/>
      <c r="K892" s="11"/>
      <c r="L892" s="12"/>
      <c r="M892" s="11"/>
      <c r="N892" s="12" t="s">
        <v>184</v>
      </c>
      <c r="O892" s="11">
        <v>15583376.949999999</v>
      </c>
      <c r="P892" s="11"/>
      <c r="Q892" s="11">
        <v>4503910.74</v>
      </c>
      <c r="R892" s="11"/>
      <c r="S892" s="11"/>
    </row>
    <row r="893" spans="1:19" ht="15" customHeight="1" x14ac:dyDescent="0.25">
      <c r="A893" s="6" t="s">
        <v>296</v>
      </c>
      <c r="B893" s="15" t="s">
        <v>1325</v>
      </c>
      <c r="C893" s="11">
        <f t="shared" si="191"/>
        <v>8491057.2799999993</v>
      </c>
      <c r="D893" s="11"/>
      <c r="E893" s="11">
        <f t="shared" si="192"/>
        <v>326579.13</v>
      </c>
      <c r="F893" s="11"/>
      <c r="G893" s="11"/>
      <c r="H893" s="11"/>
      <c r="I893" s="11"/>
      <c r="J893" s="11"/>
      <c r="K893" s="11"/>
      <c r="L893" s="12"/>
      <c r="M893" s="11"/>
      <c r="N893" s="12" t="s">
        <v>184</v>
      </c>
      <c r="O893" s="11">
        <v>8164478.1500000004</v>
      </c>
      <c r="P893" s="11"/>
      <c r="Q893" s="11"/>
      <c r="R893" s="11"/>
      <c r="S893" s="11"/>
    </row>
    <row r="894" spans="1:19" ht="15" customHeight="1" x14ac:dyDescent="0.25">
      <c r="A894" s="6" t="s">
        <v>151</v>
      </c>
      <c r="B894" s="15" t="s">
        <v>1487</v>
      </c>
      <c r="C894" s="11">
        <f t="shared" si="191"/>
        <v>2205135.8199999998</v>
      </c>
      <c r="D894" s="11"/>
      <c r="E894" s="11">
        <f t="shared" si="192"/>
        <v>84812.92</v>
      </c>
      <c r="F894" s="11"/>
      <c r="G894" s="11"/>
      <c r="H894" s="11"/>
      <c r="I894" s="11"/>
      <c r="J894" s="11">
        <v>2120322.9</v>
      </c>
      <c r="K894" s="11"/>
      <c r="L894" s="12"/>
      <c r="M894" s="11"/>
      <c r="N894" s="11"/>
      <c r="O894" s="11"/>
      <c r="P894" s="11"/>
      <c r="Q894" s="11"/>
      <c r="R894" s="11"/>
      <c r="S894" s="13"/>
    </row>
    <row r="895" spans="1:19" ht="15" customHeight="1" x14ac:dyDescent="0.25">
      <c r="A895" s="6" t="s">
        <v>473</v>
      </c>
      <c r="B895" s="15" t="s">
        <v>1326</v>
      </c>
      <c r="C895" s="11">
        <f t="shared" si="191"/>
        <v>30937071.300000001</v>
      </c>
      <c r="D895" s="11"/>
      <c r="E895" s="11">
        <f t="shared" si="192"/>
        <v>1189887.3600000001</v>
      </c>
      <c r="F895" s="11"/>
      <c r="G895" s="11">
        <v>15238333.17</v>
      </c>
      <c r="H895" s="11">
        <v>10401976.289999999</v>
      </c>
      <c r="I895" s="11">
        <v>4106874.48</v>
      </c>
      <c r="J895" s="11"/>
      <c r="K895" s="11"/>
      <c r="L895" s="12"/>
      <c r="M895" s="11"/>
      <c r="N895" s="11"/>
      <c r="O895" s="11"/>
      <c r="P895" s="11"/>
      <c r="Q895" s="11"/>
      <c r="R895" s="11"/>
      <c r="S895" s="13"/>
    </row>
    <row r="896" spans="1:19" ht="15" customHeight="1" x14ac:dyDescent="0.25">
      <c r="A896" s="6"/>
      <c r="B896" s="15" t="s">
        <v>346</v>
      </c>
      <c r="C896" s="11">
        <f t="shared" si="191"/>
        <v>427475320.35000002</v>
      </c>
      <c r="D896" s="11">
        <f t="shared" ref="D896" si="193">SUM(D871:D895)</f>
        <v>2659805.15</v>
      </c>
      <c r="E896" s="11">
        <f t="shared" ref="E896:S896" si="194">SUM(E871:E895)</f>
        <v>16339058.370000001</v>
      </c>
      <c r="F896" s="11">
        <f t="shared" si="194"/>
        <v>13438085.869999999</v>
      </c>
      <c r="G896" s="11">
        <f t="shared" si="194"/>
        <v>55406061.020000003</v>
      </c>
      <c r="H896" s="11">
        <f t="shared" si="194"/>
        <v>17764311.890000001</v>
      </c>
      <c r="I896" s="11">
        <f t="shared" si="194"/>
        <v>11702020.91</v>
      </c>
      <c r="J896" s="11">
        <f t="shared" si="194"/>
        <v>14071708.020000001</v>
      </c>
      <c r="K896" s="11">
        <f t="shared" si="194"/>
        <v>0</v>
      </c>
      <c r="L896" s="12">
        <f t="shared" si="194"/>
        <v>25</v>
      </c>
      <c r="M896" s="11">
        <f t="shared" si="194"/>
        <v>124289957.75</v>
      </c>
      <c r="N896" s="11" t="s">
        <v>65</v>
      </c>
      <c r="O896" s="11">
        <f t="shared" si="194"/>
        <v>53940556.829999998</v>
      </c>
      <c r="P896" s="11">
        <f t="shared" si="194"/>
        <v>0</v>
      </c>
      <c r="Q896" s="11">
        <f t="shared" si="194"/>
        <v>117863754.53999999</v>
      </c>
      <c r="R896" s="11">
        <f t="shared" si="194"/>
        <v>0</v>
      </c>
      <c r="S896" s="11">
        <f t="shared" si="194"/>
        <v>0</v>
      </c>
    </row>
    <row r="897" spans="1:19" ht="15.75" customHeight="1" x14ac:dyDescent="0.25">
      <c r="A897" s="6"/>
      <c r="B897" s="6" t="s">
        <v>24</v>
      </c>
      <c r="C897" s="11"/>
      <c r="D897" s="13"/>
      <c r="E897" s="13"/>
      <c r="F897" s="13"/>
      <c r="G897" s="13"/>
      <c r="H897" s="13"/>
      <c r="I897" s="13"/>
      <c r="J897" s="13"/>
      <c r="K897" s="13"/>
      <c r="L897" s="14"/>
      <c r="M897" s="13"/>
      <c r="N897" s="13"/>
      <c r="O897" s="13"/>
      <c r="P897" s="13"/>
      <c r="Q897" s="13"/>
      <c r="R897" s="13"/>
      <c r="S897" s="13"/>
    </row>
    <row r="898" spans="1:19" s="5" customFormat="1" ht="15" customHeight="1" x14ac:dyDescent="0.25">
      <c r="A898" s="6" t="s">
        <v>474</v>
      </c>
      <c r="B898" s="15" t="s">
        <v>348</v>
      </c>
      <c r="C898" s="11">
        <f t="shared" ref="C898:C927" si="195">ROUND(D898+E898+F898+G898+H898+I898+J898+K898+M898+O898+P898+Q898+R898+S898,2)</f>
        <v>53038388.740000002</v>
      </c>
      <c r="D898" s="33">
        <f>ROUNDUP(SUM(K898+M898)*0.0214,2)</f>
        <v>319176.62</v>
      </c>
      <c r="E898" s="33">
        <f t="shared" ref="E898:E909" si="196">ROUNDUP(SUM(F898+G898+H898+I898+J898+K898+M898+O898+P898+Q898+R898+S898)*0.04,2)</f>
        <v>2027662.01</v>
      </c>
      <c r="F898" s="13"/>
      <c r="G898" s="13"/>
      <c r="H898" s="33">
        <v>8553539.9199999999</v>
      </c>
      <c r="I898" s="33">
        <v>3615903.41</v>
      </c>
      <c r="J898" s="13"/>
      <c r="K898" s="13"/>
      <c r="L898" s="14">
        <v>3</v>
      </c>
      <c r="M898" s="11">
        <v>14914794.93</v>
      </c>
      <c r="N898" s="13" t="s">
        <v>135</v>
      </c>
      <c r="O898" s="33">
        <v>23607311.850000001</v>
      </c>
      <c r="P898" s="13"/>
      <c r="Q898" s="13"/>
      <c r="R898" s="13"/>
      <c r="S898" s="13"/>
    </row>
    <row r="899" spans="1:19" s="19" customFormat="1" x14ac:dyDescent="0.25">
      <c r="A899" s="6" t="s">
        <v>447</v>
      </c>
      <c r="B899" s="15" t="s">
        <v>349</v>
      </c>
      <c r="C899" s="11">
        <f t="shared" si="195"/>
        <v>22394754.530000001</v>
      </c>
      <c r="D899" s="33">
        <f>ROUNDUP(SUM(K899+M899)*0.0214,2)</f>
        <v>212784.41</v>
      </c>
      <c r="E899" s="33">
        <f>ROUNDUP(SUM(M899)*0.04,2)+454480.4</f>
        <v>852208.27</v>
      </c>
      <c r="F899" s="13"/>
      <c r="G899" s="33">
        <v>5798419.1500000004</v>
      </c>
      <c r="H899" s="33">
        <v>3927741.74</v>
      </c>
      <c r="I899" s="33">
        <v>1660404.34</v>
      </c>
      <c r="J899" s="13"/>
      <c r="K899" s="13"/>
      <c r="L899" s="14">
        <v>2</v>
      </c>
      <c r="M899" s="11">
        <v>9943196.6199999992</v>
      </c>
      <c r="N899" s="13"/>
      <c r="O899" s="13"/>
      <c r="P899" s="13"/>
      <c r="Q899" s="13"/>
      <c r="R899" s="13"/>
      <c r="S899" s="13"/>
    </row>
    <row r="900" spans="1:19" s="5" customFormat="1" ht="15" customHeight="1" x14ac:dyDescent="0.25">
      <c r="A900" s="6" t="s">
        <v>418</v>
      </c>
      <c r="B900" s="15" t="s">
        <v>427</v>
      </c>
      <c r="C900" s="11">
        <f>ROUND(D900+E900+F900+G900+H900+I900+J900+K900+M900+O900+P900+Q900+R900+S900,2)</f>
        <v>13349179.17</v>
      </c>
      <c r="D900" s="33"/>
      <c r="E900" s="33">
        <v>884092.37</v>
      </c>
      <c r="F900" s="11"/>
      <c r="G900" s="11">
        <v>4911595.7699999996</v>
      </c>
      <c r="H900" s="11">
        <v>2232094.36</v>
      </c>
      <c r="I900" s="44">
        <v>1184344.67</v>
      </c>
      <c r="J900" s="11"/>
      <c r="K900" s="11"/>
      <c r="L900" s="12"/>
      <c r="M900" s="11"/>
      <c r="N900" s="12"/>
      <c r="O900" s="11"/>
      <c r="P900" s="11"/>
      <c r="Q900" s="11">
        <v>4137052</v>
      </c>
      <c r="R900" s="11"/>
      <c r="S900" s="11"/>
    </row>
    <row r="901" spans="1:19" s="5" customFormat="1" ht="15" customHeight="1" x14ac:dyDescent="0.25">
      <c r="A901" s="6" t="s">
        <v>475</v>
      </c>
      <c r="B901" s="15" t="s">
        <v>1308</v>
      </c>
      <c r="C901" s="11">
        <f>ROUND(D901+E901+F901+G901+H901+I901+J901+K901+M901+O901+P901+Q901+R901+S901,2)</f>
        <v>76836759.879999995</v>
      </c>
      <c r="D901" s="33"/>
      <c r="E901" s="33">
        <f>ROUNDUP(SUM(F901+G901+H901+I901+J901+K901+M901+O901+P901+Q901+R901+S901)*0.04,2)</f>
        <v>2955260</v>
      </c>
      <c r="F901" s="11">
        <v>4472248.6499999994</v>
      </c>
      <c r="G901" s="11">
        <v>11724127.35</v>
      </c>
      <c r="H901" s="11">
        <v>8003123.4900000002</v>
      </c>
      <c r="I901" s="11">
        <v>3159752.94</v>
      </c>
      <c r="J901" s="11">
        <v>5054961.3899999997</v>
      </c>
      <c r="K901" s="11"/>
      <c r="L901" s="12"/>
      <c r="M901" s="11"/>
      <c r="N901" s="12" t="s">
        <v>184</v>
      </c>
      <c r="O901" s="11">
        <v>22219801.760000002</v>
      </c>
      <c r="P901" s="11">
        <v>4637479.18</v>
      </c>
      <c r="Q901" s="11">
        <v>14610005.120000001</v>
      </c>
      <c r="R901" s="11"/>
      <c r="S901" s="11"/>
    </row>
    <row r="902" spans="1:19" s="5" customFormat="1" ht="15" customHeight="1" x14ac:dyDescent="0.25">
      <c r="A902" s="6" t="s">
        <v>322</v>
      </c>
      <c r="B902" s="15" t="s">
        <v>428</v>
      </c>
      <c r="C902" s="11">
        <f t="shared" si="195"/>
        <v>32587089.649999999</v>
      </c>
      <c r="D902" s="33"/>
      <c r="E902" s="33">
        <f t="shared" si="196"/>
        <v>1253349.6100000001</v>
      </c>
      <c r="F902" s="11">
        <v>4323173.7</v>
      </c>
      <c r="G902" s="11">
        <v>11333323.109999999</v>
      </c>
      <c r="H902" s="11">
        <v>7736352.71</v>
      </c>
      <c r="I902" s="11">
        <v>3054427.84</v>
      </c>
      <c r="J902" s="11">
        <v>4886462.68</v>
      </c>
      <c r="K902" s="11"/>
      <c r="L902" s="12"/>
      <c r="M902" s="11"/>
      <c r="N902" s="12"/>
      <c r="O902" s="11"/>
      <c r="P902" s="11"/>
      <c r="Q902" s="11"/>
      <c r="R902" s="11"/>
      <c r="S902" s="11"/>
    </row>
    <row r="903" spans="1:19" s="5" customFormat="1" ht="15" customHeight="1" x14ac:dyDescent="0.25">
      <c r="A903" s="6" t="s">
        <v>303</v>
      </c>
      <c r="B903" s="15" t="s">
        <v>429</v>
      </c>
      <c r="C903" s="11">
        <f t="shared" si="195"/>
        <v>28085613.539999999</v>
      </c>
      <c r="D903" s="33"/>
      <c r="E903" s="33">
        <f t="shared" si="196"/>
        <v>1080215.9099999999</v>
      </c>
      <c r="F903" s="11"/>
      <c r="G903" s="11">
        <v>11331154.380000001</v>
      </c>
      <c r="H903" s="11">
        <v>7734872.29</v>
      </c>
      <c r="I903" s="11">
        <v>3053843.35</v>
      </c>
      <c r="J903" s="11">
        <v>4885527.6100000003</v>
      </c>
      <c r="K903" s="11"/>
      <c r="L903" s="12"/>
      <c r="M903" s="11"/>
      <c r="N903" s="12"/>
      <c r="O903" s="11"/>
      <c r="P903" s="11"/>
      <c r="Q903" s="11"/>
      <c r="R903" s="11"/>
      <c r="S903" s="11"/>
    </row>
    <row r="904" spans="1:19" s="5" customFormat="1" ht="15" customHeight="1" x14ac:dyDescent="0.25">
      <c r="A904" s="6" t="s">
        <v>159</v>
      </c>
      <c r="B904" s="15" t="s">
        <v>430</v>
      </c>
      <c r="C904" s="11">
        <f t="shared" si="195"/>
        <v>5072974.49</v>
      </c>
      <c r="D904" s="33"/>
      <c r="E904" s="33">
        <f t="shared" si="196"/>
        <v>195114.41</v>
      </c>
      <c r="F904" s="11"/>
      <c r="G904" s="11"/>
      <c r="H904" s="11"/>
      <c r="I904" s="11"/>
      <c r="J904" s="11">
        <v>4877860.08</v>
      </c>
      <c r="K904" s="11"/>
      <c r="L904" s="12"/>
      <c r="M904" s="11"/>
      <c r="N904" s="12"/>
      <c r="O904" s="11"/>
      <c r="P904" s="11"/>
      <c r="Q904" s="11"/>
      <c r="R904" s="11"/>
      <c r="S904" s="11"/>
    </row>
    <row r="905" spans="1:19" s="5" customFormat="1" ht="15" customHeight="1" x14ac:dyDescent="0.25">
      <c r="A905" s="6" t="s">
        <v>155</v>
      </c>
      <c r="B905" s="15" t="s">
        <v>431</v>
      </c>
      <c r="C905" s="11">
        <f t="shared" si="195"/>
        <v>21246463.899999999</v>
      </c>
      <c r="D905" s="33"/>
      <c r="E905" s="33">
        <f t="shared" si="196"/>
        <v>817171.69000000006</v>
      </c>
      <c r="F905" s="11"/>
      <c r="G905" s="11">
        <v>8419848.1099999994</v>
      </c>
      <c r="H905" s="11">
        <v>5703449.1699999999</v>
      </c>
      <c r="I905" s="11">
        <v>2411062.73</v>
      </c>
      <c r="J905" s="11">
        <v>3894932.2</v>
      </c>
      <c r="K905" s="11"/>
      <c r="L905" s="12"/>
      <c r="M905" s="11"/>
      <c r="N905" s="12"/>
      <c r="O905" s="11"/>
      <c r="P905" s="11"/>
      <c r="Q905" s="11"/>
      <c r="R905" s="11"/>
      <c r="S905" s="11"/>
    </row>
    <row r="906" spans="1:19" s="5" customFormat="1" ht="15" customHeight="1" x14ac:dyDescent="0.25">
      <c r="A906" s="6" t="s">
        <v>425</v>
      </c>
      <c r="B906" s="15" t="s">
        <v>433</v>
      </c>
      <c r="C906" s="11">
        <f t="shared" si="195"/>
        <v>80399538.379999995</v>
      </c>
      <c r="D906" s="33">
        <f>ROUNDUP(SUM(F906+G906+H906+I906+J906+K906+M906+O906+P906+Q906+R906+S906)*0.0214,2)</f>
        <v>1621019.53</v>
      </c>
      <c r="E906" s="33">
        <f t="shared" si="196"/>
        <v>3029943.0399999996</v>
      </c>
      <c r="F906" s="11">
        <v>8419839.5</v>
      </c>
      <c r="G906" s="11">
        <v>22072849.309999999</v>
      </c>
      <c r="H906" s="11">
        <v>15067367.789999999</v>
      </c>
      <c r="I906" s="11">
        <v>5948822.3200000003</v>
      </c>
      <c r="J906" s="11"/>
      <c r="K906" s="11"/>
      <c r="L906" s="12"/>
      <c r="M906" s="11"/>
      <c r="N906" s="12" t="s">
        <v>135</v>
      </c>
      <c r="O906" s="11">
        <v>24239696.890000001</v>
      </c>
      <c r="P906" s="11"/>
      <c r="Q906" s="11"/>
      <c r="R906" s="11"/>
      <c r="S906" s="11"/>
    </row>
    <row r="907" spans="1:19" s="5" customFormat="1" ht="15" customHeight="1" x14ac:dyDescent="0.25">
      <c r="A907" s="6" t="s">
        <v>124</v>
      </c>
      <c r="B907" s="15" t="s">
        <v>434</v>
      </c>
      <c r="C907" s="11">
        <f t="shared" si="195"/>
        <v>38975185.57</v>
      </c>
      <c r="D907" s="33"/>
      <c r="E907" s="33">
        <f t="shared" si="196"/>
        <v>1499045.6</v>
      </c>
      <c r="F907" s="11"/>
      <c r="G907" s="11">
        <v>15724557.49</v>
      </c>
      <c r="H907" s="11">
        <v>10733897</v>
      </c>
      <c r="I907" s="11">
        <v>4237903.1900000004</v>
      </c>
      <c r="J907" s="11">
        <v>6779782.29</v>
      </c>
      <c r="K907" s="11"/>
      <c r="L907" s="12"/>
      <c r="M907" s="11"/>
      <c r="N907" s="12"/>
      <c r="O907" s="11"/>
      <c r="P907" s="11"/>
      <c r="Q907" s="11"/>
      <c r="R907" s="11"/>
      <c r="S907" s="11"/>
    </row>
    <row r="908" spans="1:19" s="5" customFormat="1" x14ac:dyDescent="0.25">
      <c r="A908" s="6" t="s">
        <v>476</v>
      </c>
      <c r="B908" s="15" t="s">
        <v>435</v>
      </c>
      <c r="C908" s="11">
        <f t="shared" si="195"/>
        <v>17499206.710000001</v>
      </c>
      <c r="D908" s="33"/>
      <c r="E908" s="33">
        <f t="shared" si="196"/>
        <v>673046.42</v>
      </c>
      <c r="F908" s="11"/>
      <c r="G908" s="11">
        <v>4693120.9000000004</v>
      </c>
      <c r="H908" s="11">
        <v>3203618.06</v>
      </c>
      <c r="I908" s="11">
        <v>1264836.3600000001</v>
      </c>
      <c r="J908" s="11">
        <v>2023480.66</v>
      </c>
      <c r="K908" s="11"/>
      <c r="L908" s="12"/>
      <c r="M908" s="11"/>
      <c r="N908" s="12" t="s">
        <v>135</v>
      </c>
      <c r="O908" s="11">
        <v>5641104.3099999996</v>
      </c>
      <c r="P908" s="11"/>
      <c r="Q908" s="11"/>
      <c r="R908" s="11"/>
      <c r="S908" s="11"/>
    </row>
    <row r="909" spans="1:19" s="5" customFormat="1" ht="15" customHeight="1" x14ac:dyDescent="0.25">
      <c r="A909" s="6" t="s">
        <v>477</v>
      </c>
      <c r="B909" s="15" t="s">
        <v>436</v>
      </c>
      <c r="C909" s="11">
        <f t="shared" si="195"/>
        <v>9909639.3399999999</v>
      </c>
      <c r="D909" s="33"/>
      <c r="E909" s="33">
        <f t="shared" si="196"/>
        <v>381139.98</v>
      </c>
      <c r="F909" s="11"/>
      <c r="G909" s="11"/>
      <c r="H909" s="11"/>
      <c r="I909" s="11"/>
      <c r="J909" s="11">
        <v>9528499.3599999994</v>
      </c>
      <c r="K909" s="11"/>
      <c r="L909" s="12"/>
      <c r="M909" s="11"/>
      <c r="N909" s="12"/>
      <c r="O909" s="11"/>
      <c r="P909" s="11"/>
      <c r="Q909" s="11"/>
      <c r="R909" s="11"/>
      <c r="S909" s="11"/>
    </row>
    <row r="910" spans="1:19" s="5" customFormat="1" ht="15" customHeight="1" x14ac:dyDescent="0.25">
      <c r="A910" s="6" t="s">
        <v>141</v>
      </c>
      <c r="B910" s="15" t="s">
        <v>437</v>
      </c>
      <c r="C910" s="11">
        <f t="shared" si="195"/>
        <v>8621893.8300000001</v>
      </c>
      <c r="D910" s="33"/>
      <c r="E910" s="33">
        <f t="shared" ref="E910:E922" si="197">ROUNDUP(SUM(F910+G910+H910+I910+J910+K910+M910+O910+P910+Q910+R910+S910)*0.04,2)</f>
        <v>331611.31</v>
      </c>
      <c r="F910" s="11"/>
      <c r="G910" s="11"/>
      <c r="H910" s="11"/>
      <c r="I910" s="11"/>
      <c r="J910" s="11">
        <v>8290282.5199999996</v>
      </c>
      <c r="K910" s="11"/>
      <c r="L910" s="12"/>
      <c r="M910" s="11"/>
      <c r="N910" s="12"/>
      <c r="O910" s="11"/>
      <c r="P910" s="11"/>
      <c r="Q910" s="11"/>
      <c r="R910" s="11"/>
      <c r="S910" s="11"/>
    </row>
    <row r="911" spans="1:19" s="5" customFormat="1" ht="15" customHeight="1" x14ac:dyDescent="0.25">
      <c r="A911" s="6" t="s">
        <v>478</v>
      </c>
      <c r="B911" s="15" t="s">
        <v>1542</v>
      </c>
      <c r="C911" s="11">
        <f t="shared" si="195"/>
        <v>14836014.390000001</v>
      </c>
      <c r="D911" s="11">
        <f>ROUNDUP(SUM(F911+G911+H911+I911+J911+K911+M911+O911+P911+Q911+R911+S911)*0.0214,2)</f>
        <v>299124.47000000003</v>
      </c>
      <c r="E911" s="33">
        <f t="shared" si="197"/>
        <v>559111.16</v>
      </c>
      <c r="F911" s="11"/>
      <c r="G911" s="11"/>
      <c r="H911" s="11"/>
      <c r="I911" s="11"/>
      <c r="J911" s="11"/>
      <c r="K911" s="11"/>
      <c r="L911" s="12">
        <v>2</v>
      </c>
      <c r="M911" s="11">
        <v>13977778.76</v>
      </c>
      <c r="N911" s="12"/>
      <c r="O911" s="11"/>
      <c r="P911" s="11"/>
      <c r="Q911" s="11"/>
      <c r="R911" s="11"/>
      <c r="S911" s="11"/>
    </row>
    <row r="912" spans="1:19" s="5" customFormat="1" ht="15" customHeight="1" x14ac:dyDescent="0.25">
      <c r="A912" s="6" t="s">
        <v>384</v>
      </c>
      <c r="B912" s="15" t="s">
        <v>800</v>
      </c>
      <c r="C912" s="11">
        <f t="shared" si="195"/>
        <v>15830563.35</v>
      </c>
      <c r="D912" s="11">
        <f t="shared" ref="D912:D923" si="198">ROUNDUP(SUM(K912+M912)*0.0214,2)</f>
        <v>319176.62</v>
      </c>
      <c r="E912" s="33">
        <f t="shared" si="197"/>
        <v>596591.80000000005</v>
      </c>
      <c r="F912" s="11"/>
      <c r="G912" s="11"/>
      <c r="H912" s="11"/>
      <c r="I912" s="11"/>
      <c r="J912" s="11"/>
      <c r="K912" s="11"/>
      <c r="L912" s="12">
        <v>3</v>
      </c>
      <c r="M912" s="11">
        <v>14914794.93</v>
      </c>
      <c r="N912" s="12"/>
      <c r="O912" s="11"/>
      <c r="P912" s="11"/>
      <c r="Q912" s="11"/>
      <c r="R912" s="11"/>
      <c r="S912" s="11"/>
    </row>
    <row r="913" spans="1:19" s="5" customFormat="1" ht="15" customHeight="1" x14ac:dyDescent="0.25">
      <c r="A913" s="6" t="s">
        <v>394</v>
      </c>
      <c r="B913" s="15" t="s">
        <v>789</v>
      </c>
      <c r="C913" s="11">
        <f t="shared" si="195"/>
        <v>15830563.35</v>
      </c>
      <c r="D913" s="11">
        <f t="shared" si="198"/>
        <v>319176.62</v>
      </c>
      <c r="E913" s="33">
        <f t="shared" si="197"/>
        <v>596591.80000000005</v>
      </c>
      <c r="F913" s="11"/>
      <c r="G913" s="11"/>
      <c r="H913" s="11"/>
      <c r="I913" s="11"/>
      <c r="J913" s="11"/>
      <c r="K913" s="11"/>
      <c r="L913" s="12">
        <v>3</v>
      </c>
      <c r="M913" s="11">
        <v>14914794.93</v>
      </c>
      <c r="N913" s="12"/>
      <c r="O913" s="11"/>
      <c r="P913" s="11"/>
      <c r="Q913" s="11"/>
      <c r="R913" s="11"/>
      <c r="S913" s="11"/>
    </row>
    <row r="914" spans="1:19" s="5" customFormat="1" ht="15" customHeight="1" x14ac:dyDescent="0.25">
      <c r="A914" s="6" t="s">
        <v>398</v>
      </c>
      <c r="B914" s="15" t="s">
        <v>439</v>
      </c>
      <c r="C914" s="11">
        <f t="shared" si="195"/>
        <v>10553708.9</v>
      </c>
      <c r="D914" s="11">
        <f t="shared" si="198"/>
        <v>212784.41</v>
      </c>
      <c r="E914" s="33">
        <f t="shared" si="197"/>
        <v>397727.87</v>
      </c>
      <c r="F914" s="11"/>
      <c r="G914" s="11"/>
      <c r="H914" s="11"/>
      <c r="I914" s="11"/>
      <c r="J914" s="11"/>
      <c r="K914" s="11"/>
      <c r="L914" s="12">
        <v>2</v>
      </c>
      <c r="M914" s="11">
        <v>9943196.6199999992</v>
      </c>
      <c r="N914" s="12"/>
      <c r="O914" s="11"/>
      <c r="P914" s="11"/>
      <c r="Q914" s="11"/>
      <c r="R914" s="11"/>
      <c r="S914" s="11"/>
    </row>
    <row r="915" spans="1:19" s="5" customFormat="1" ht="15" customHeight="1" x14ac:dyDescent="0.25">
      <c r="A915" s="6" t="s">
        <v>153</v>
      </c>
      <c r="B915" s="15" t="s">
        <v>801</v>
      </c>
      <c r="C915" s="11">
        <f t="shared" si="195"/>
        <v>15830563.35</v>
      </c>
      <c r="D915" s="11">
        <f t="shared" si="198"/>
        <v>319176.62</v>
      </c>
      <c r="E915" s="33">
        <f t="shared" si="197"/>
        <v>596591.80000000005</v>
      </c>
      <c r="F915" s="11"/>
      <c r="G915" s="11"/>
      <c r="H915" s="11"/>
      <c r="I915" s="11"/>
      <c r="J915" s="11"/>
      <c r="K915" s="11"/>
      <c r="L915" s="12">
        <v>3</v>
      </c>
      <c r="M915" s="11">
        <v>14914794.93</v>
      </c>
      <c r="N915" s="12"/>
      <c r="O915" s="11"/>
      <c r="P915" s="11"/>
      <c r="Q915" s="11"/>
      <c r="R915" s="11"/>
      <c r="S915" s="11"/>
    </row>
    <row r="916" spans="1:19" s="5" customFormat="1" ht="15" customHeight="1" x14ac:dyDescent="0.25">
      <c r="A916" s="6" t="s">
        <v>479</v>
      </c>
      <c r="B916" s="15" t="s">
        <v>440</v>
      </c>
      <c r="C916" s="11">
        <f t="shared" si="195"/>
        <v>15830563.35</v>
      </c>
      <c r="D916" s="11">
        <f t="shared" si="198"/>
        <v>319176.62</v>
      </c>
      <c r="E916" s="33">
        <f t="shared" si="197"/>
        <v>596591.80000000005</v>
      </c>
      <c r="F916" s="11"/>
      <c r="G916" s="11"/>
      <c r="H916" s="11"/>
      <c r="I916" s="11"/>
      <c r="J916" s="11"/>
      <c r="K916" s="11"/>
      <c r="L916" s="12">
        <v>3</v>
      </c>
      <c r="M916" s="11">
        <v>14914794.93</v>
      </c>
      <c r="N916" s="12"/>
      <c r="O916" s="11"/>
      <c r="P916" s="11"/>
      <c r="Q916" s="11"/>
      <c r="R916" s="11"/>
      <c r="S916" s="11"/>
    </row>
    <row r="917" spans="1:19" s="5" customFormat="1" ht="15" customHeight="1" x14ac:dyDescent="0.25">
      <c r="A917" s="6" t="s">
        <v>396</v>
      </c>
      <c r="B917" s="15" t="s">
        <v>441</v>
      </c>
      <c r="C917" s="11">
        <f t="shared" si="195"/>
        <v>10553708.9</v>
      </c>
      <c r="D917" s="11">
        <f t="shared" si="198"/>
        <v>212784.41</v>
      </c>
      <c r="E917" s="33">
        <f t="shared" si="197"/>
        <v>397727.87</v>
      </c>
      <c r="F917" s="11"/>
      <c r="G917" s="11"/>
      <c r="H917" s="11"/>
      <c r="I917" s="11"/>
      <c r="J917" s="11"/>
      <c r="K917" s="11"/>
      <c r="L917" s="12">
        <v>2</v>
      </c>
      <c r="M917" s="11">
        <v>9943196.6199999992</v>
      </c>
      <c r="N917" s="12"/>
      <c r="O917" s="11"/>
      <c r="P917" s="11"/>
      <c r="Q917" s="11"/>
      <c r="R917" s="11"/>
      <c r="S917" s="11"/>
    </row>
    <row r="918" spans="1:19" s="5" customFormat="1" ht="15" customHeight="1" x14ac:dyDescent="0.25">
      <c r="A918" s="6" t="s">
        <v>481</v>
      </c>
      <c r="B918" s="15" t="s">
        <v>802</v>
      </c>
      <c r="C918" s="11">
        <f t="shared" si="195"/>
        <v>21107417.789999999</v>
      </c>
      <c r="D918" s="11">
        <f t="shared" si="198"/>
        <v>425568.82</v>
      </c>
      <c r="E918" s="33">
        <f t="shared" si="197"/>
        <v>795455.73</v>
      </c>
      <c r="F918" s="11"/>
      <c r="G918" s="11"/>
      <c r="H918" s="11"/>
      <c r="I918" s="11"/>
      <c r="J918" s="11"/>
      <c r="K918" s="11"/>
      <c r="L918" s="12">
        <v>4</v>
      </c>
      <c r="M918" s="11">
        <v>19886393.239999998</v>
      </c>
      <c r="N918" s="12"/>
      <c r="O918" s="11"/>
      <c r="P918" s="11"/>
      <c r="Q918" s="11"/>
      <c r="R918" s="11"/>
      <c r="S918" s="11"/>
    </row>
    <row r="919" spans="1:19" s="5" customFormat="1" ht="15" customHeight="1" x14ac:dyDescent="0.25">
      <c r="A919" s="6" t="s">
        <v>482</v>
      </c>
      <c r="B919" s="15" t="s">
        <v>780</v>
      </c>
      <c r="C919" s="11">
        <f t="shared" si="195"/>
        <v>5276854.46</v>
      </c>
      <c r="D919" s="11">
        <f t="shared" si="198"/>
        <v>106392.20999999999</v>
      </c>
      <c r="E919" s="33">
        <f t="shared" si="197"/>
        <v>198863.94</v>
      </c>
      <c r="F919" s="11"/>
      <c r="G919" s="11"/>
      <c r="H919" s="11"/>
      <c r="I919" s="11"/>
      <c r="J919" s="11"/>
      <c r="K919" s="11"/>
      <c r="L919" s="12">
        <v>1</v>
      </c>
      <c r="M919" s="11">
        <v>4971598.3099999996</v>
      </c>
      <c r="N919" s="12"/>
      <c r="O919" s="11"/>
      <c r="P919" s="11"/>
      <c r="Q919" s="11"/>
      <c r="R919" s="11"/>
      <c r="S919" s="11"/>
    </row>
    <row r="920" spans="1:19" s="5" customFormat="1" ht="15" customHeight="1" x14ac:dyDescent="0.25">
      <c r="A920" s="6" t="s">
        <v>362</v>
      </c>
      <c r="B920" s="15" t="s">
        <v>442</v>
      </c>
      <c r="C920" s="11">
        <f t="shared" si="195"/>
        <v>22254021.57</v>
      </c>
      <c r="D920" s="11">
        <f t="shared" si="198"/>
        <v>448686.7</v>
      </c>
      <c r="E920" s="33">
        <f t="shared" si="197"/>
        <v>838666.73</v>
      </c>
      <c r="F920" s="11"/>
      <c r="G920" s="11"/>
      <c r="H920" s="11"/>
      <c r="I920" s="11"/>
      <c r="J920" s="11"/>
      <c r="K920" s="11"/>
      <c r="L920" s="12">
        <v>3</v>
      </c>
      <c r="M920" s="11">
        <v>20966668.140000001</v>
      </c>
      <c r="N920" s="12"/>
      <c r="O920" s="11"/>
      <c r="P920" s="11"/>
      <c r="Q920" s="11"/>
      <c r="R920" s="11"/>
      <c r="S920" s="11"/>
    </row>
    <row r="921" spans="1:19" s="5" customFormat="1" ht="15" customHeight="1" x14ac:dyDescent="0.25">
      <c r="A921" s="6" t="s">
        <v>370</v>
      </c>
      <c r="B921" s="15" t="s">
        <v>443</v>
      </c>
      <c r="C921" s="11">
        <f t="shared" si="195"/>
        <v>21107417.789999999</v>
      </c>
      <c r="D921" s="11">
        <f t="shared" si="198"/>
        <v>425568.82</v>
      </c>
      <c r="E921" s="33">
        <f t="shared" si="197"/>
        <v>795455.73</v>
      </c>
      <c r="F921" s="11"/>
      <c r="G921" s="11"/>
      <c r="H921" s="11"/>
      <c r="I921" s="11"/>
      <c r="J921" s="11"/>
      <c r="K921" s="11"/>
      <c r="L921" s="12">
        <v>4</v>
      </c>
      <c r="M921" s="11">
        <v>19886393.239999998</v>
      </c>
      <c r="N921" s="12"/>
      <c r="O921" s="11"/>
      <c r="P921" s="11"/>
      <c r="Q921" s="11"/>
      <c r="R921" s="11"/>
      <c r="S921" s="11"/>
    </row>
    <row r="922" spans="1:19" s="5" customFormat="1" ht="15" customHeight="1" x14ac:dyDescent="0.25">
      <c r="A922" s="6" t="s">
        <v>364</v>
      </c>
      <c r="B922" s="15" t="s">
        <v>444</v>
      </c>
      <c r="C922" s="11">
        <f t="shared" si="195"/>
        <v>15830563.35</v>
      </c>
      <c r="D922" s="11">
        <f t="shared" si="198"/>
        <v>319176.62</v>
      </c>
      <c r="E922" s="33">
        <f t="shared" si="197"/>
        <v>596591.80000000005</v>
      </c>
      <c r="F922" s="11"/>
      <c r="G922" s="11"/>
      <c r="H922" s="11"/>
      <c r="I922" s="11"/>
      <c r="J922" s="11"/>
      <c r="K922" s="11"/>
      <c r="L922" s="12">
        <v>3</v>
      </c>
      <c r="M922" s="11">
        <v>14914794.93</v>
      </c>
      <c r="N922" s="12"/>
      <c r="O922" s="11"/>
      <c r="P922" s="11"/>
      <c r="Q922" s="11"/>
      <c r="R922" s="11"/>
      <c r="S922" s="11"/>
    </row>
    <row r="923" spans="1:19" s="5" customFormat="1" ht="15" customHeight="1" x14ac:dyDescent="0.25">
      <c r="A923" s="6" t="s">
        <v>366</v>
      </c>
      <c r="B923" s="15" t="s">
        <v>803</v>
      </c>
      <c r="C923" s="11">
        <f t="shared" si="195"/>
        <v>5276854.46</v>
      </c>
      <c r="D923" s="11">
        <f t="shared" si="198"/>
        <v>106392.20999999999</v>
      </c>
      <c r="E923" s="33">
        <f t="shared" ref="E923:E926" si="199">ROUNDUP(SUM(F923+G923+H923+I923+J923+K923+M923+O923+P923+Q923+R923+S923)*0.04,2)</f>
        <v>198863.94</v>
      </c>
      <c r="F923" s="11"/>
      <c r="G923" s="11"/>
      <c r="H923" s="11"/>
      <c r="I923" s="11"/>
      <c r="J923" s="11"/>
      <c r="K923" s="11"/>
      <c r="L923" s="12">
        <v>1</v>
      </c>
      <c r="M923" s="11">
        <v>4971598.3099999996</v>
      </c>
      <c r="N923" s="12"/>
      <c r="O923" s="11"/>
      <c r="P923" s="11"/>
      <c r="Q923" s="11"/>
      <c r="R923" s="11"/>
      <c r="S923" s="11"/>
    </row>
    <row r="924" spans="1:19" s="5" customFormat="1" ht="15" customHeight="1" x14ac:dyDescent="0.25">
      <c r="A924" s="6" t="s">
        <v>368</v>
      </c>
      <c r="B924" s="15" t="s">
        <v>446</v>
      </c>
      <c r="C924" s="11">
        <f t="shared" si="195"/>
        <v>10553708.9</v>
      </c>
      <c r="D924" s="11">
        <f>ROUNDUP(SUM(F924+G924+H924+I924+J924+K924+M924+O924+P924+Q924+R924+S924)*0.0214,2)</f>
        <v>212784.41</v>
      </c>
      <c r="E924" s="33">
        <f t="shared" si="199"/>
        <v>397727.87</v>
      </c>
      <c r="F924" s="11"/>
      <c r="G924" s="11"/>
      <c r="H924" s="11"/>
      <c r="I924" s="11"/>
      <c r="J924" s="11"/>
      <c r="K924" s="11"/>
      <c r="L924" s="12">
        <v>2</v>
      </c>
      <c r="M924" s="11">
        <v>9943196.6199999992</v>
      </c>
      <c r="N924" s="12"/>
      <c r="O924" s="11"/>
      <c r="P924" s="11"/>
      <c r="Q924" s="11"/>
      <c r="R924" s="11"/>
      <c r="S924" s="11"/>
    </row>
    <row r="925" spans="1:19" s="5" customFormat="1" ht="15" customHeight="1" x14ac:dyDescent="0.25">
      <c r="A925" s="6" t="s">
        <v>380</v>
      </c>
      <c r="B925" s="15" t="s">
        <v>448</v>
      </c>
      <c r="C925" s="11">
        <f t="shared" si="195"/>
        <v>10802480.41</v>
      </c>
      <c r="D925" s="11"/>
      <c r="E925" s="33">
        <f t="shared" si="199"/>
        <v>415480.02</v>
      </c>
      <c r="F925" s="11">
        <v>1395064.53</v>
      </c>
      <c r="G925" s="11">
        <v>5303142.37</v>
      </c>
      <c r="H925" s="11">
        <v>2410034.27</v>
      </c>
      <c r="I925" s="11">
        <v>1278759.22</v>
      </c>
      <c r="J925" s="11"/>
      <c r="K925" s="11"/>
      <c r="L925" s="12"/>
      <c r="M925" s="11"/>
      <c r="N925" s="12"/>
      <c r="O925" s="11"/>
      <c r="P925" s="11"/>
      <c r="Q925" s="11"/>
      <c r="R925" s="11"/>
      <c r="S925" s="11"/>
    </row>
    <row r="926" spans="1:19" s="5" customFormat="1" ht="15" customHeight="1" x14ac:dyDescent="0.25">
      <c r="A926" s="6" t="s">
        <v>372</v>
      </c>
      <c r="B926" s="15" t="s">
        <v>449</v>
      </c>
      <c r="C926" s="11">
        <f t="shared" si="195"/>
        <v>28075937.760000002</v>
      </c>
      <c r="D926" s="11"/>
      <c r="E926" s="33">
        <f t="shared" si="199"/>
        <v>1079843.76</v>
      </c>
      <c r="F926" s="11"/>
      <c r="G926" s="11">
        <v>11327250.68</v>
      </c>
      <c r="H926" s="11">
        <v>7732207.5499999998</v>
      </c>
      <c r="I926" s="11">
        <v>3052791.27</v>
      </c>
      <c r="J926" s="11">
        <v>4883844.5</v>
      </c>
      <c r="K926" s="11"/>
      <c r="L926" s="12"/>
      <c r="M926" s="11"/>
      <c r="N926" s="12"/>
      <c r="O926" s="11"/>
      <c r="P926" s="11"/>
      <c r="Q926" s="11"/>
      <c r="R926" s="11"/>
      <c r="S926" s="11"/>
    </row>
    <row r="927" spans="1:19" ht="15" customHeight="1" x14ac:dyDescent="0.25">
      <c r="A927" s="6"/>
      <c r="B927" s="15" t="s">
        <v>585</v>
      </c>
      <c r="C927" s="11">
        <f t="shared" si="195"/>
        <v>647567629.80999994</v>
      </c>
      <c r="D927" s="11">
        <f t="shared" ref="D927" si="200">SUM(D898:D926)</f>
        <v>6198950.120000002</v>
      </c>
      <c r="E927" s="11">
        <f t="shared" ref="E927:S927" si="201">SUM(E898:E926)</f>
        <v>25037744.24000001</v>
      </c>
      <c r="F927" s="11">
        <f t="shared" si="201"/>
        <v>18610326.380000003</v>
      </c>
      <c r="G927" s="11">
        <f t="shared" si="201"/>
        <v>112639388.62</v>
      </c>
      <c r="H927" s="11">
        <f t="shared" si="201"/>
        <v>83038298.349999994</v>
      </c>
      <c r="I927" s="11">
        <f t="shared" si="201"/>
        <v>33922851.640000001</v>
      </c>
      <c r="J927" s="11">
        <f t="shared" si="201"/>
        <v>55105633.289999992</v>
      </c>
      <c r="K927" s="11">
        <f t="shared" si="201"/>
        <v>0</v>
      </c>
      <c r="L927" s="12">
        <f t="shared" si="201"/>
        <v>41</v>
      </c>
      <c r="M927" s="11">
        <f t="shared" si="201"/>
        <v>213921986.06000006</v>
      </c>
      <c r="N927" s="11" t="s">
        <v>65</v>
      </c>
      <c r="O927" s="11">
        <f t="shared" si="201"/>
        <v>75707914.810000002</v>
      </c>
      <c r="P927" s="11">
        <f t="shared" si="201"/>
        <v>4637479.18</v>
      </c>
      <c r="Q927" s="11">
        <f t="shared" si="201"/>
        <v>18747057.120000001</v>
      </c>
      <c r="R927" s="11">
        <f t="shared" si="201"/>
        <v>0</v>
      </c>
      <c r="S927" s="11">
        <f t="shared" si="201"/>
        <v>0</v>
      </c>
    </row>
    <row r="928" spans="1:19" ht="15" customHeight="1" x14ac:dyDescent="0.25">
      <c r="A928" s="6"/>
      <c r="B928" s="6" t="s">
        <v>25</v>
      </c>
      <c r="C928" s="11"/>
      <c r="D928" s="13"/>
      <c r="E928" s="13"/>
      <c r="F928" s="13"/>
      <c r="G928" s="13"/>
      <c r="H928" s="13"/>
      <c r="I928" s="13"/>
      <c r="J928" s="13"/>
      <c r="K928" s="13"/>
      <c r="L928" s="14"/>
      <c r="M928" s="13"/>
      <c r="N928" s="13"/>
      <c r="O928" s="13"/>
      <c r="P928" s="13"/>
      <c r="Q928" s="13"/>
      <c r="R928" s="13"/>
      <c r="S928" s="13"/>
    </row>
    <row r="929" spans="1:19" ht="15" customHeight="1" x14ac:dyDescent="0.25">
      <c r="A929" s="6" t="s">
        <v>374</v>
      </c>
      <c r="B929" s="15" t="s">
        <v>1328</v>
      </c>
      <c r="C929" s="11">
        <f t="shared" ref="C929:C952" si="202">ROUND(D929+E929+F929+G929+H929+I929+J929+K929+M929+O929+P929+Q929+R929+S929,2)</f>
        <v>2831125.06</v>
      </c>
      <c r="D929" s="11"/>
      <c r="E929" s="11">
        <f t="shared" ref="E929:E951" si="203">ROUNDUP(SUM(F929+G929+H929+I929+J929+K929+M929+O929+P929+Q929+R929+S929)*0.04,2)</f>
        <v>108889.43</v>
      </c>
      <c r="F929" s="11">
        <v>1312354.81</v>
      </c>
      <c r="G929" s="11"/>
      <c r="H929" s="11"/>
      <c r="I929" s="44"/>
      <c r="J929" s="11">
        <v>1409880.82</v>
      </c>
      <c r="K929" s="11"/>
      <c r="L929" s="12"/>
      <c r="M929" s="11"/>
      <c r="N929" s="12"/>
      <c r="O929" s="11"/>
      <c r="P929" s="11"/>
      <c r="Q929" s="11"/>
      <c r="R929" s="11"/>
      <c r="S929" s="11"/>
    </row>
    <row r="930" spans="1:19" s="5" customFormat="1" ht="15" customHeight="1" x14ac:dyDescent="0.25">
      <c r="A930" s="6" t="s">
        <v>376</v>
      </c>
      <c r="B930" s="15" t="s">
        <v>1356</v>
      </c>
      <c r="C930" s="11">
        <f t="shared" si="202"/>
        <v>14605705.68</v>
      </c>
      <c r="D930" s="11"/>
      <c r="E930" s="11">
        <f t="shared" si="203"/>
        <v>561757.92000000004</v>
      </c>
      <c r="F930" s="11"/>
      <c r="G930" s="11"/>
      <c r="H930" s="11"/>
      <c r="I930" s="44"/>
      <c r="J930" s="11"/>
      <c r="K930" s="11"/>
      <c r="L930" s="12"/>
      <c r="M930" s="11"/>
      <c r="N930" s="12" t="s">
        <v>184</v>
      </c>
      <c r="O930" s="11">
        <v>14043947.76</v>
      </c>
      <c r="P930" s="11"/>
      <c r="Q930" s="11"/>
      <c r="R930" s="11"/>
      <c r="S930" s="11"/>
    </row>
    <row r="931" spans="1:19" s="5" customFormat="1" ht="15" customHeight="1" x14ac:dyDescent="0.25">
      <c r="A931" s="6" t="s">
        <v>378</v>
      </c>
      <c r="B931" s="15" t="s">
        <v>1357</v>
      </c>
      <c r="C931" s="11">
        <f t="shared" si="202"/>
        <v>2053131.95</v>
      </c>
      <c r="D931" s="11"/>
      <c r="E931" s="11">
        <f t="shared" si="203"/>
        <v>78966.62</v>
      </c>
      <c r="F931" s="11"/>
      <c r="G931" s="11"/>
      <c r="H931" s="11"/>
      <c r="I931" s="11"/>
      <c r="J931" s="11">
        <v>1974165.33</v>
      </c>
      <c r="K931" s="11"/>
      <c r="L931" s="12"/>
      <c r="M931" s="11"/>
      <c r="N931" s="11"/>
      <c r="O931" s="11"/>
      <c r="P931" s="11"/>
      <c r="Q931" s="11"/>
      <c r="R931" s="11"/>
      <c r="S931" s="11"/>
    </row>
    <row r="932" spans="1:19" s="5" customFormat="1" ht="15" customHeight="1" x14ac:dyDescent="0.25">
      <c r="A932" s="6" t="s">
        <v>388</v>
      </c>
      <c r="B932" s="15" t="s">
        <v>1358</v>
      </c>
      <c r="C932" s="11">
        <f t="shared" si="202"/>
        <v>5244147.01</v>
      </c>
      <c r="D932" s="11"/>
      <c r="E932" s="11">
        <f t="shared" si="203"/>
        <v>201697.97</v>
      </c>
      <c r="F932" s="11">
        <v>2630893.6</v>
      </c>
      <c r="G932" s="11"/>
      <c r="H932" s="11"/>
      <c r="I932" s="11">
        <v>2411555.44</v>
      </c>
      <c r="J932" s="11"/>
      <c r="K932" s="11"/>
      <c r="L932" s="12"/>
      <c r="M932" s="11"/>
      <c r="N932" s="12"/>
      <c r="O932" s="11"/>
      <c r="P932" s="11"/>
      <c r="Q932" s="11"/>
      <c r="R932" s="11"/>
      <c r="S932" s="11"/>
    </row>
    <row r="933" spans="1:19" s="5" customFormat="1" ht="15" customHeight="1" x14ac:dyDescent="0.25">
      <c r="A933" s="6" t="s">
        <v>382</v>
      </c>
      <c r="B933" s="15" t="s">
        <v>1359</v>
      </c>
      <c r="C933" s="11">
        <f t="shared" si="202"/>
        <v>4081858.29</v>
      </c>
      <c r="D933" s="11"/>
      <c r="E933" s="11">
        <f t="shared" si="203"/>
        <v>156994.55000000002</v>
      </c>
      <c r="F933" s="11"/>
      <c r="G933" s="11"/>
      <c r="H933" s="11">
        <v>2564267.4900000002</v>
      </c>
      <c r="I933" s="11">
        <v>1360596.25</v>
      </c>
      <c r="J933" s="11"/>
      <c r="K933" s="11"/>
      <c r="L933" s="12"/>
      <c r="M933" s="11"/>
      <c r="N933" s="11"/>
      <c r="O933" s="11"/>
      <c r="P933" s="11"/>
      <c r="Q933" s="11"/>
      <c r="R933" s="11"/>
      <c r="S933" s="11"/>
    </row>
    <row r="934" spans="1:19" s="5" customFormat="1" ht="15" customHeight="1" x14ac:dyDescent="0.25">
      <c r="A934" s="6" t="s">
        <v>386</v>
      </c>
      <c r="B934" s="15" t="s">
        <v>1360</v>
      </c>
      <c r="C934" s="11">
        <f t="shared" si="202"/>
        <v>1110232.8799999999</v>
      </c>
      <c r="D934" s="11"/>
      <c r="E934" s="11">
        <f t="shared" si="203"/>
        <v>42701.270000000004</v>
      </c>
      <c r="F934" s="11"/>
      <c r="G934" s="11"/>
      <c r="H934" s="11"/>
      <c r="I934" s="11"/>
      <c r="J934" s="11">
        <v>1067531.6100000001</v>
      </c>
      <c r="K934" s="11"/>
      <c r="L934" s="12"/>
      <c r="M934" s="11"/>
      <c r="N934" s="11"/>
      <c r="O934" s="11"/>
      <c r="P934" s="11"/>
      <c r="Q934" s="11"/>
      <c r="R934" s="11"/>
      <c r="S934" s="11"/>
    </row>
    <row r="935" spans="1:19" s="5" customFormat="1" ht="15" customHeight="1" x14ac:dyDescent="0.25">
      <c r="A935" s="6" t="s">
        <v>432</v>
      </c>
      <c r="B935" s="15" t="s">
        <v>1361</v>
      </c>
      <c r="C935" s="11">
        <f t="shared" si="202"/>
        <v>5824383.4299999997</v>
      </c>
      <c r="D935" s="11"/>
      <c r="E935" s="11">
        <f t="shared" si="203"/>
        <v>224014.75</v>
      </c>
      <c r="F935" s="11">
        <v>2628918.66</v>
      </c>
      <c r="G935" s="11"/>
      <c r="H935" s="11"/>
      <c r="I935" s="44"/>
      <c r="J935" s="11">
        <v>2971450.02</v>
      </c>
      <c r="K935" s="11"/>
      <c r="L935" s="12"/>
      <c r="M935" s="11"/>
      <c r="N935" s="12"/>
      <c r="O935" s="11"/>
      <c r="P935" s="11"/>
      <c r="Q935" s="11"/>
      <c r="R935" s="11"/>
      <c r="S935" s="11"/>
    </row>
    <row r="936" spans="1:19" s="5" customFormat="1" ht="15" customHeight="1" x14ac:dyDescent="0.25">
      <c r="A936" s="6" t="s">
        <v>438</v>
      </c>
      <c r="B936" s="15" t="s">
        <v>1362</v>
      </c>
      <c r="C936" s="11">
        <f t="shared" si="202"/>
        <v>4571991.68</v>
      </c>
      <c r="D936" s="11"/>
      <c r="E936" s="11">
        <f t="shared" si="203"/>
        <v>175845.84</v>
      </c>
      <c r="F936" s="11"/>
      <c r="G936" s="11"/>
      <c r="H936" s="11"/>
      <c r="I936" s="44"/>
      <c r="J936" s="11">
        <v>4396145.84</v>
      </c>
      <c r="K936" s="11"/>
      <c r="L936" s="12"/>
      <c r="M936" s="11"/>
      <c r="N936" s="12"/>
      <c r="O936" s="11"/>
      <c r="P936" s="11"/>
      <c r="Q936" s="11"/>
      <c r="R936" s="11"/>
      <c r="S936" s="11"/>
    </row>
    <row r="937" spans="1:19" s="5" customFormat="1" ht="15" customHeight="1" x14ac:dyDescent="0.25">
      <c r="A937" s="6" t="s">
        <v>445</v>
      </c>
      <c r="B937" s="15" t="s">
        <v>1334</v>
      </c>
      <c r="C937" s="11">
        <f t="shared" si="202"/>
        <v>3393587.04</v>
      </c>
      <c r="D937" s="11"/>
      <c r="E937" s="11">
        <f t="shared" si="203"/>
        <v>130522.58</v>
      </c>
      <c r="F937" s="11"/>
      <c r="G937" s="11">
        <v>3263064.46</v>
      </c>
      <c r="H937" s="11"/>
      <c r="I937" s="11"/>
      <c r="J937" s="11"/>
      <c r="K937" s="11"/>
      <c r="L937" s="12"/>
      <c r="M937" s="11"/>
      <c r="N937" s="11"/>
      <c r="O937" s="11"/>
      <c r="P937" s="11"/>
      <c r="Q937" s="11"/>
      <c r="R937" s="11"/>
      <c r="S937" s="11"/>
    </row>
    <row r="938" spans="1:19" ht="15" customHeight="1" x14ac:dyDescent="0.25">
      <c r="A938" s="6" t="s">
        <v>483</v>
      </c>
      <c r="B938" s="15" t="s">
        <v>1335</v>
      </c>
      <c r="C938" s="11">
        <f t="shared" si="202"/>
        <v>3140506.26</v>
      </c>
      <c r="D938" s="11"/>
      <c r="E938" s="11">
        <f t="shared" si="203"/>
        <v>120788.70999999999</v>
      </c>
      <c r="F938" s="11"/>
      <c r="G938" s="11"/>
      <c r="H938" s="11">
        <v>2164956.4700000002</v>
      </c>
      <c r="I938" s="11">
        <v>854761.08</v>
      </c>
      <c r="J938" s="11"/>
      <c r="K938" s="11"/>
      <c r="L938" s="12"/>
      <c r="M938" s="11"/>
      <c r="N938" s="11"/>
      <c r="O938" s="11"/>
      <c r="P938" s="11"/>
      <c r="Q938" s="11"/>
      <c r="R938" s="11"/>
      <c r="S938" s="11"/>
    </row>
    <row r="939" spans="1:19" ht="15" customHeight="1" x14ac:dyDescent="0.25">
      <c r="A939" s="6" t="s">
        <v>484</v>
      </c>
      <c r="B939" s="15" t="s">
        <v>1336</v>
      </c>
      <c r="C939" s="11">
        <f t="shared" si="202"/>
        <v>2052634.55</v>
      </c>
      <c r="D939" s="11"/>
      <c r="E939" s="11">
        <f t="shared" si="203"/>
        <v>78947.489999999991</v>
      </c>
      <c r="F939" s="11"/>
      <c r="G939" s="11"/>
      <c r="H939" s="11">
        <v>1973687.06</v>
      </c>
      <c r="I939" s="11"/>
      <c r="J939" s="11"/>
      <c r="K939" s="11"/>
      <c r="L939" s="12"/>
      <c r="M939" s="11"/>
      <c r="N939" s="11"/>
      <c r="O939" s="11"/>
      <c r="P939" s="11"/>
      <c r="Q939" s="11"/>
      <c r="R939" s="11"/>
      <c r="S939" s="11"/>
    </row>
    <row r="940" spans="1:19" ht="15" customHeight="1" x14ac:dyDescent="0.25">
      <c r="A940" s="6" t="s">
        <v>485</v>
      </c>
      <c r="B940" s="15" t="s">
        <v>1337</v>
      </c>
      <c r="C940" s="11">
        <f t="shared" si="202"/>
        <v>17046065.27</v>
      </c>
      <c r="D940" s="11"/>
      <c r="E940" s="11">
        <f t="shared" si="203"/>
        <v>655617.9</v>
      </c>
      <c r="F940" s="11"/>
      <c r="G940" s="11"/>
      <c r="H940" s="11"/>
      <c r="I940" s="11"/>
      <c r="J940" s="11"/>
      <c r="K940" s="11"/>
      <c r="L940" s="12"/>
      <c r="M940" s="11"/>
      <c r="N940" s="11" t="s">
        <v>184</v>
      </c>
      <c r="O940" s="11">
        <v>16390447.369999999</v>
      </c>
      <c r="P940" s="11"/>
      <c r="Q940" s="11"/>
      <c r="R940" s="11"/>
      <c r="S940" s="11"/>
    </row>
    <row r="941" spans="1:19" ht="15" customHeight="1" x14ac:dyDescent="0.25">
      <c r="A941" s="6" t="s">
        <v>486</v>
      </c>
      <c r="B941" s="15" t="s">
        <v>1338</v>
      </c>
      <c r="C941" s="11">
        <f t="shared" si="202"/>
        <v>33061123.41</v>
      </c>
      <c r="D941" s="11"/>
      <c r="E941" s="11">
        <f t="shared" si="203"/>
        <v>1271581.67</v>
      </c>
      <c r="F941" s="11"/>
      <c r="G941" s="11">
        <v>13338526.24</v>
      </c>
      <c r="H941" s="11">
        <v>9105144.4199999999</v>
      </c>
      <c r="I941" s="11">
        <v>3594847.3</v>
      </c>
      <c r="J941" s="11">
        <v>5751023.7800000003</v>
      </c>
      <c r="K941" s="11"/>
      <c r="L941" s="12"/>
      <c r="M941" s="11"/>
      <c r="N941" s="12"/>
      <c r="O941" s="11"/>
      <c r="P941" s="11"/>
      <c r="Q941" s="11"/>
      <c r="R941" s="11"/>
      <c r="S941" s="11"/>
    </row>
    <row r="942" spans="1:19" ht="15" customHeight="1" x14ac:dyDescent="0.25">
      <c r="A942" s="6" t="s">
        <v>487</v>
      </c>
      <c r="B942" s="15" t="s">
        <v>1339</v>
      </c>
      <c r="C942" s="11">
        <f t="shared" si="202"/>
        <v>13557795.380000001</v>
      </c>
      <c r="D942" s="11">
        <f>ROUNDUP(SUM(F942+G942+H942+I942+J942+K942+M942+O942+P942+Q942+R942+S942)*0.0214,2)</f>
        <v>273352.95</v>
      </c>
      <c r="E942" s="11">
        <f t="shared" si="203"/>
        <v>510940.10000000003</v>
      </c>
      <c r="F942" s="11"/>
      <c r="G942" s="11"/>
      <c r="H942" s="11">
        <v>9157847.1899999995</v>
      </c>
      <c r="I942" s="11">
        <v>3615655.14</v>
      </c>
      <c r="J942" s="11"/>
      <c r="K942" s="11"/>
      <c r="L942" s="12"/>
      <c r="M942" s="11"/>
      <c r="N942" s="12"/>
      <c r="O942" s="11"/>
      <c r="P942" s="11"/>
      <c r="Q942" s="11"/>
      <c r="R942" s="11"/>
      <c r="S942" s="11"/>
    </row>
    <row r="943" spans="1:19" ht="15" customHeight="1" x14ac:dyDescent="0.25">
      <c r="A943" s="6" t="s">
        <v>488</v>
      </c>
      <c r="B943" s="15" t="s">
        <v>1345</v>
      </c>
      <c r="C943" s="11">
        <f t="shared" si="202"/>
        <v>8694896.4299999997</v>
      </c>
      <c r="D943" s="11"/>
      <c r="E943" s="11">
        <f t="shared" si="203"/>
        <v>334419.10000000003</v>
      </c>
      <c r="F943" s="11"/>
      <c r="G943" s="11">
        <v>5486793.79</v>
      </c>
      <c r="H943" s="11"/>
      <c r="I943" s="11">
        <v>1323043.01</v>
      </c>
      <c r="J943" s="11">
        <v>1550640.53</v>
      </c>
      <c r="K943" s="11"/>
      <c r="L943" s="12"/>
      <c r="M943" s="11"/>
      <c r="N943" s="12"/>
      <c r="O943" s="11"/>
      <c r="P943" s="11"/>
      <c r="Q943" s="11"/>
      <c r="R943" s="11"/>
      <c r="S943" s="11"/>
    </row>
    <row r="944" spans="1:19" ht="15" customHeight="1" x14ac:dyDescent="0.25">
      <c r="A944" s="6" t="s">
        <v>489</v>
      </c>
      <c r="B944" s="15" t="s">
        <v>1346</v>
      </c>
      <c r="C944" s="11">
        <f t="shared" si="202"/>
        <v>14062764.029999999</v>
      </c>
      <c r="D944" s="11"/>
      <c r="E944" s="11">
        <f t="shared" si="203"/>
        <v>540875.54</v>
      </c>
      <c r="F944" s="11"/>
      <c r="G944" s="11"/>
      <c r="H944" s="16"/>
      <c r="I944" s="11"/>
      <c r="J944" s="11"/>
      <c r="K944" s="11"/>
      <c r="L944" s="12"/>
      <c r="M944" s="11"/>
      <c r="N944" s="11" t="s">
        <v>184</v>
      </c>
      <c r="O944" s="11">
        <v>13521888.49</v>
      </c>
      <c r="P944" s="11"/>
      <c r="Q944" s="11"/>
      <c r="R944" s="11"/>
      <c r="S944" s="11"/>
    </row>
    <row r="945" spans="1:19" ht="15" customHeight="1" x14ac:dyDescent="0.25">
      <c r="A945" s="6" t="s">
        <v>490</v>
      </c>
      <c r="B945" s="15" t="s">
        <v>1347</v>
      </c>
      <c r="C945" s="11">
        <f t="shared" si="202"/>
        <v>2397522</v>
      </c>
      <c r="D945" s="11"/>
      <c r="E945" s="11">
        <f t="shared" si="203"/>
        <v>92212.39</v>
      </c>
      <c r="F945" s="11"/>
      <c r="G945" s="11"/>
      <c r="H945" s="11"/>
      <c r="I945" s="44"/>
      <c r="J945" s="11">
        <v>2305309.61</v>
      </c>
      <c r="K945" s="11"/>
      <c r="L945" s="12"/>
      <c r="M945" s="11"/>
      <c r="N945" s="12"/>
      <c r="O945" s="11"/>
      <c r="P945" s="11"/>
      <c r="Q945" s="11"/>
      <c r="R945" s="11"/>
      <c r="S945" s="11"/>
    </row>
    <row r="946" spans="1:19" ht="15" customHeight="1" x14ac:dyDescent="0.25">
      <c r="A946" s="6" t="s">
        <v>491</v>
      </c>
      <c r="B946" s="15" t="s">
        <v>1348</v>
      </c>
      <c r="C946" s="11">
        <f t="shared" si="202"/>
        <v>19060281.899999999</v>
      </c>
      <c r="D946" s="11">
        <f>ROUNDUP(SUM(F946+G946+H946+I946+J946+K946+M946+O946+P946+Q946+R946+S946)*0.0214,2)</f>
        <v>384294.36</v>
      </c>
      <c r="E946" s="11">
        <f t="shared" si="203"/>
        <v>718307.22</v>
      </c>
      <c r="F946" s="11"/>
      <c r="G946" s="11"/>
      <c r="H946" s="11">
        <v>9290788.4600000009</v>
      </c>
      <c r="I946" s="11">
        <v>3668142.34</v>
      </c>
      <c r="J946" s="11"/>
      <c r="K946" s="11"/>
      <c r="L946" s="12"/>
      <c r="M946" s="11"/>
      <c r="N946" s="12"/>
      <c r="O946" s="11"/>
      <c r="P946" s="11">
        <v>4998749.5199999996</v>
      </c>
      <c r="Q946" s="11"/>
      <c r="R946" s="11"/>
      <c r="S946" s="11"/>
    </row>
    <row r="947" spans="1:19" ht="15" customHeight="1" x14ac:dyDescent="0.25">
      <c r="A947" s="6" t="s">
        <v>492</v>
      </c>
      <c r="B947" s="15" t="s">
        <v>1349</v>
      </c>
      <c r="C947" s="11">
        <f t="shared" si="202"/>
        <v>8101131.2000000002</v>
      </c>
      <c r="D947" s="11"/>
      <c r="E947" s="11">
        <f t="shared" si="203"/>
        <v>311581.97000000003</v>
      </c>
      <c r="F947" s="11">
        <v>3656561.29</v>
      </c>
      <c r="G947" s="11"/>
      <c r="H947" s="11"/>
      <c r="I947" s="44"/>
      <c r="J947" s="11">
        <v>4132987.94</v>
      </c>
      <c r="K947" s="11"/>
      <c r="L947" s="12"/>
      <c r="M947" s="11"/>
      <c r="N947" s="12"/>
      <c r="O947" s="11"/>
      <c r="P947" s="11"/>
      <c r="Q947" s="11"/>
      <c r="R947" s="11"/>
      <c r="S947" s="11"/>
    </row>
    <row r="948" spans="1:19" ht="15" customHeight="1" x14ac:dyDescent="0.25">
      <c r="A948" s="6" t="s">
        <v>493</v>
      </c>
      <c r="B948" s="15" t="s">
        <v>1350</v>
      </c>
      <c r="C948" s="11">
        <f t="shared" si="202"/>
        <v>12416853.9</v>
      </c>
      <c r="D948" s="11"/>
      <c r="E948" s="11">
        <f t="shared" si="203"/>
        <v>477571.31</v>
      </c>
      <c r="F948" s="11"/>
      <c r="G948" s="11"/>
      <c r="H948" s="11">
        <v>8559749.9299999997</v>
      </c>
      <c r="I948" s="11">
        <v>3379532.66</v>
      </c>
      <c r="J948" s="11"/>
      <c r="K948" s="11"/>
      <c r="L948" s="12"/>
      <c r="M948" s="11"/>
      <c r="N948" s="12"/>
      <c r="O948" s="11"/>
      <c r="P948" s="11"/>
      <c r="Q948" s="11"/>
      <c r="R948" s="11"/>
      <c r="S948" s="11"/>
    </row>
    <row r="949" spans="1:19" ht="15" customHeight="1" x14ac:dyDescent="0.25">
      <c r="A949" s="6" t="s">
        <v>494</v>
      </c>
      <c r="B949" s="15" t="s">
        <v>1351</v>
      </c>
      <c r="C949" s="11">
        <f t="shared" si="202"/>
        <v>9524898.5500000007</v>
      </c>
      <c r="D949" s="11">
        <v>192041.49000000002</v>
      </c>
      <c r="E949" s="11">
        <f t="shared" si="203"/>
        <v>358956.05</v>
      </c>
      <c r="F949" s="11"/>
      <c r="G949" s="11"/>
      <c r="H949" s="11">
        <v>5863003.4500000002</v>
      </c>
      <c r="I949" s="11">
        <v>3110897.56</v>
      </c>
      <c r="J949" s="11"/>
      <c r="K949" s="11"/>
      <c r="L949" s="12"/>
      <c r="M949" s="11"/>
      <c r="N949" s="12"/>
      <c r="O949" s="11"/>
      <c r="P949" s="11"/>
      <c r="Q949" s="11"/>
      <c r="R949" s="11"/>
      <c r="S949" s="11"/>
    </row>
    <row r="950" spans="1:19" ht="15" customHeight="1" x14ac:dyDescent="0.25">
      <c r="A950" s="6" t="s">
        <v>495</v>
      </c>
      <c r="B950" s="15" t="s">
        <v>1352</v>
      </c>
      <c r="C950" s="11">
        <f t="shared" si="202"/>
        <v>2149542.7200000002</v>
      </c>
      <c r="D950" s="11"/>
      <c r="E950" s="11">
        <f t="shared" si="203"/>
        <v>82674.720000000001</v>
      </c>
      <c r="F950" s="11"/>
      <c r="G950" s="11"/>
      <c r="H950" s="11"/>
      <c r="I950" s="44"/>
      <c r="J950" s="11">
        <v>2066868</v>
      </c>
      <c r="K950" s="11"/>
      <c r="L950" s="12"/>
      <c r="M950" s="11"/>
      <c r="N950" s="12"/>
      <c r="O950" s="11"/>
      <c r="P950" s="11"/>
      <c r="Q950" s="11"/>
      <c r="R950" s="11"/>
      <c r="S950" s="11"/>
    </row>
    <row r="951" spans="1:19" ht="15" customHeight="1" x14ac:dyDescent="0.25">
      <c r="A951" s="6" t="s">
        <v>496</v>
      </c>
      <c r="B951" s="15" t="s">
        <v>1363</v>
      </c>
      <c r="C951" s="11">
        <f t="shared" si="202"/>
        <v>18875983.949999999</v>
      </c>
      <c r="D951" s="11"/>
      <c r="E951" s="11">
        <f t="shared" si="203"/>
        <v>725999.39</v>
      </c>
      <c r="F951" s="11"/>
      <c r="G951" s="11">
        <v>18149984.559999999</v>
      </c>
      <c r="H951" s="11"/>
      <c r="I951" s="11"/>
      <c r="J951" s="11"/>
      <c r="K951" s="11"/>
      <c r="L951" s="12"/>
      <c r="M951" s="11"/>
      <c r="N951" s="12"/>
      <c r="O951" s="11"/>
      <c r="P951" s="11"/>
      <c r="Q951" s="11"/>
      <c r="R951" s="11"/>
      <c r="S951" s="11"/>
    </row>
    <row r="952" spans="1:19" ht="15" customHeight="1" x14ac:dyDescent="0.25">
      <c r="A952" s="6"/>
      <c r="B952" s="15" t="s">
        <v>586</v>
      </c>
      <c r="C952" s="11">
        <f t="shared" si="202"/>
        <v>207858162.56999999</v>
      </c>
      <c r="D952" s="11">
        <f t="shared" ref="D952" si="204">SUM(D929:D951)</f>
        <v>849688.8</v>
      </c>
      <c r="E952" s="11">
        <f t="shared" ref="E952:S952" si="205">SUM(E929:E951)</f>
        <v>7961864.4899999974</v>
      </c>
      <c r="F952" s="11">
        <f t="shared" si="205"/>
        <v>10228728.359999999</v>
      </c>
      <c r="G952" s="11">
        <f t="shared" si="205"/>
        <v>40238369.049999997</v>
      </c>
      <c r="H952" s="11">
        <f t="shared" si="205"/>
        <v>48679444.470000006</v>
      </c>
      <c r="I952" s="11">
        <f t="shared" si="205"/>
        <v>23319030.779999997</v>
      </c>
      <c r="J952" s="11">
        <f t="shared" si="205"/>
        <v>27626003.480000004</v>
      </c>
      <c r="K952" s="11">
        <f t="shared" si="205"/>
        <v>0</v>
      </c>
      <c r="L952" s="12">
        <f t="shared" si="205"/>
        <v>0</v>
      </c>
      <c r="M952" s="11">
        <f t="shared" si="205"/>
        <v>0</v>
      </c>
      <c r="N952" s="11" t="s">
        <v>65</v>
      </c>
      <c r="O952" s="11">
        <f t="shared" si="205"/>
        <v>43956283.619999997</v>
      </c>
      <c r="P952" s="11">
        <f t="shared" si="205"/>
        <v>4998749.5199999996</v>
      </c>
      <c r="Q952" s="11">
        <f t="shared" si="205"/>
        <v>0</v>
      </c>
      <c r="R952" s="11">
        <f t="shared" si="205"/>
        <v>0</v>
      </c>
      <c r="S952" s="11">
        <f t="shared" si="205"/>
        <v>0</v>
      </c>
    </row>
    <row r="953" spans="1:19" ht="15" customHeight="1" x14ac:dyDescent="0.25">
      <c r="A953" s="6"/>
      <c r="B953" s="6" t="s">
        <v>26</v>
      </c>
      <c r="C953" s="11"/>
      <c r="D953" s="13"/>
      <c r="E953" s="13"/>
      <c r="F953" s="13"/>
      <c r="G953" s="13"/>
      <c r="H953" s="13"/>
      <c r="I953" s="13"/>
      <c r="J953" s="13"/>
      <c r="K953" s="13"/>
      <c r="L953" s="14"/>
      <c r="M953" s="13"/>
      <c r="N953" s="13"/>
      <c r="O953" s="13"/>
      <c r="P953" s="13"/>
      <c r="Q953" s="13"/>
      <c r="R953" s="13"/>
      <c r="S953" s="13"/>
    </row>
    <row r="954" spans="1:19" ht="15" customHeight="1" x14ac:dyDescent="0.25">
      <c r="A954" s="6" t="s">
        <v>497</v>
      </c>
      <c r="B954" s="15" t="s">
        <v>51</v>
      </c>
      <c r="C954" s="11">
        <f t="shared" ref="C954:C1019" si="206">ROUND(D954+E954+F954+G954+H954+I954+J954+K954+M954+O954+P954+Q954+R954+S954,2)</f>
        <v>21107417.789999999</v>
      </c>
      <c r="D954" s="11">
        <f>ROUNDUP(SUM(K954+M954)*0.0214,2)</f>
        <v>425568.82</v>
      </c>
      <c r="E954" s="11">
        <f t="shared" ref="E954:E1018" si="207">ROUNDUP(SUM(F954+G954+H954+I954+J954+K954+M954+O954+P954+Q954+R954+S954)*0.04,2)</f>
        <v>795455.73</v>
      </c>
      <c r="F954" s="15"/>
      <c r="G954" s="15"/>
      <c r="H954" s="15"/>
      <c r="I954" s="15"/>
      <c r="J954" s="15"/>
      <c r="K954" s="15"/>
      <c r="L954" s="12">
        <v>4</v>
      </c>
      <c r="M954" s="11">
        <v>19886393.239999998</v>
      </c>
      <c r="N954" s="12"/>
      <c r="O954" s="11"/>
      <c r="P954" s="11"/>
      <c r="Q954" s="11"/>
      <c r="R954" s="11"/>
      <c r="S954" s="11"/>
    </row>
    <row r="955" spans="1:19" s="5" customFormat="1" ht="15.75" customHeight="1" x14ac:dyDescent="0.25">
      <c r="A955" s="6" t="s">
        <v>498</v>
      </c>
      <c r="B955" s="15" t="s">
        <v>790</v>
      </c>
      <c r="C955" s="11">
        <f t="shared" si="206"/>
        <v>10553708.9</v>
      </c>
      <c r="D955" s="11">
        <f>ROUNDUP(SUM(K955+M955)*0.0214,2)</f>
        <v>212784.41</v>
      </c>
      <c r="E955" s="11">
        <f t="shared" si="207"/>
        <v>397727.87</v>
      </c>
      <c r="F955" s="13"/>
      <c r="G955" s="13"/>
      <c r="H955" s="13"/>
      <c r="I955" s="13"/>
      <c r="J955" s="13"/>
      <c r="K955" s="13"/>
      <c r="L955" s="14">
        <v>2</v>
      </c>
      <c r="M955" s="11">
        <v>9943196.6199999992</v>
      </c>
      <c r="N955" s="13"/>
      <c r="O955" s="13"/>
      <c r="P955" s="13"/>
      <c r="Q955" s="13"/>
      <c r="R955" s="13"/>
      <c r="S955" s="13"/>
    </row>
    <row r="956" spans="1:19" s="5" customFormat="1" ht="15.75" customHeight="1" x14ac:dyDescent="0.25">
      <c r="A956" s="6" t="s">
        <v>499</v>
      </c>
      <c r="B956" s="15" t="s">
        <v>1192</v>
      </c>
      <c r="C956" s="11">
        <f t="shared" si="206"/>
        <v>5326214.58</v>
      </c>
      <c r="D956" s="11"/>
      <c r="E956" s="11">
        <v>243088.51</v>
      </c>
      <c r="F956" s="11"/>
      <c r="G956" s="11"/>
      <c r="H956" s="11"/>
      <c r="I956" s="11"/>
      <c r="J956" s="11"/>
      <c r="K956" s="11"/>
      <c r="L956" s="12"/>
      <c r="M956" s="11"/>
      <c r="N956" s="11"/>
      <c r="O956" s="11"/>
      <c r="P956" s="11"/>
      <c r="Q956" s="11">
        <v>5083126.07</v>
      </c>
      <c r="R956" s="11"/>
      <c r="S956" s="11"/>
    </row>
    <row r="957" spans="1:19" s="5" customFormat="1" ht="15.75" customHeight="1" x14ac:dyDescent="0.25">
      <c r="A957" s="6" t="s">
        <v>500</v>
      </c>
      <c r="B957" s="15" t="s">
        <v>1193</v>
      </c>
      <c r="C957" s="11">
        <f t="shared" si="206"/>
        <v>24269299.460000001</v>
      </c>
      <c r="D957" s="11"/>
      <c r="E957" s="11">
        <f t="shared" si="207"/>
        <v>933434.6</v>
      </c>
      <c r="F957" s="11"/>
      <c r="G957" s="11"/>
      <c r="H957" s="11"/>
      <c r="I957" s="11"/>
      <c r="J957" s="11"/>
      <c r="K957" s="11"/>
      <c r="L957" s="12"/>
      <c r="M957" s="11"/>
      <c r="N957" s="11" t="s">
        <v>184</v>
      </c>
      <c r="O957" s="11">
        <v>23335864.859999999</v>
      </c>
      <c r="P957" s="11"/>
      <c r="Q957" s="11"/>
      <c r="R957" s="11"/>
      <c r="S957" s="11"/>
    </row>
    <row r="958" spans="1:19" ht="15" customHeight="1" x14ac:dyDescent="0.25">
      <c r="A958" s="6" t="s">
        <v>501</v>
      </c>
      <c r="B958" s="15" t="s">
        <v>777</v>
      </c>
      <c r="C958" s="11">
        <f t="shared" si="206"/>
        <v>10553708.9</v>
      </c>
      <c r="D958" s="11">
        <f>ROUNDUP(SUM(K958+M958)*0.0214,2)</f>
        <v>212784.41</v>
      </c>
      <c r="E958" s="11">
        <f t="shared" si="207"/>
        <v>397727.87</v>
      </c>
      <c r="F958" s="13"/>
      <c r="G958" s="13"/>
      <c r="H958" s="13"/>
      <c r="I958" s="13"/>
      <c r="J958" s="13"/>
      <c r="K958" s="13"/>
      <c r="L958" s="14">
        <v>2</v>
      </c>
      <c r="M958" s="33">
        <v>9943196.6199999992</v>
      </c>
      <c r="N958" s="13"/>
      <c r="O958" s="13"/>
      <c r="P958" s="13"/>
      <c r="Q958" s="13"/>
      <c r="R958" s="13"/>
      <c r="S958" s="13"/>
    </row>
    <row r="959" spans="1:19" s="5" customFormat="1" ht="15" customHeight="1" x14ac:dyDescent="0.25">
      <c r="A959" s="6" t="s">
        <v>502</v>
      </c>
      <c r="B959" s="15" t="s">
        <v>1234</v>
      </c>
      <c r="C959" s="11">
        <f t="shared" si="206"/>
        <v>33118398.600000001</v>
      </c>
      <c r="D959" s="11"/>
      <c r="E959" s="11">
        <f t="shared" si="207"/>
        <v>1273784.57</v>
      </c>
      <c r="F959" s="13"/>
      <c r="G959" s="13"/>
      <c r="H959" s="11">
        <v>5148565.7</v>
      </c>
      <c r="I959" s="11">
        <v>2731820.77</v>
      </c>
      <c r="J959" s="11">
        <v>3201764.4</v>
      </c>
      <c r="K959" s="11"/>
      <c r="L959" s="12"/>
      <c r="M959" s="11"/>
      <c r="N959" s="11" t="s">
        <v>184</v>
      </c>
      <c r="O959" s="11">
        <v>20762463.16</v>
      </c>
      <c r="P959" s="13"/>
      <c r="Q959" s="13"/>
      <c r="R959" s="13"/>
      <c r="S959" s="13"/>
    </row>
    <row r="960" spans="1:19" s="5" customFormat="1" ht="15" customHeight="1" x14ac:dyDescent="0.25">
      <c r="A960" s="6" t="s">
        <v>503</v>
      </c>
      <c r="B960" s="15" t="s">
        <v>1191</v>
      </c>
      <c r="C960" s="11">
        <f t="shared" si="206"/>
        <v>19869489.710000001</v>
      </c>
      <c r="D960" s="11"/>
      <c r="E960" s="11">
        <f t="shared" si="207"/>
        <v>764211.15</v>
      </c>
      <c r="F960" s="11"/>
      <c r="G960" s="11"/>
      <c r="H960" s="11"/>
      <c r="I960" s="11"/>
      <c r="J960" s="11"/>
      <c r="K960" s="11"/>
      <c r="L960" s="12"/>
      <c r="M960" s="11"/>
      <c r="N960" s="11" t="s">
        <v>184</v>
      </c>
      <c r="O960" s="11">
        <v>19105278.559999999</v>
      </c>
      <c r="P960" s="11"/>
      <c r="Q960" s="11"/>
      <c r="R960" s="11"/>
      <c r="S960" s="11"/>
    </row>
    <row r="961" spans="1:19" s="5" customFormat="1" ht="15" customHeight="1" x14ac:dyDescent="0.25">
      <c r="A961" s="6" t="s">
        <v>504</v>
      </c>
      <c r="B961" s="15" t="s">
        <v>1235</v>
      </c>
      <c r="C961" s="11">
        <f t="shared" si="206"/>
        <v>14980586.83</v>
      </c>
      <c r="D961" s="11"/>
      <c r="E961" s="11">
        <f t="shared" si="207"/>
        <v>576176.42000000004</v>
      </c>
      <c r="F961" s="13"/>
      <c r="G961" s="13"/>
      <c r="H961" s="13"/>
      <c r="I961" s="13"/>
      <c r="J961" s="11">
        <v>14404410.41</v>
      </c>
      <c r="K961" s="13"/>
      <c r="L961" s="14"/>
      <c r="M961" s="11"/>
      <c r="N961" s="13"/>
      <c r="O961" s="13"/>
      <c r="P961" s="13"/>
      <c r="Q961" s="13"/>
      <c r="R961" s="13"/>
      <c r="S961" s="13"/>
    </row>
    <row r="962" spans="1:19" ht="15" customHeight="1" x14ac:dyDescent="0.25">
      <c r="A962" s="6" t="s">
        <v>505</v>
      </c>
      <c r="B962" s="15" t="s">
        <v>735</v>
      </c>
      <c r="C962" s="11">
        <f t="shared" si="206"/>
        <v>26384272.239999998</v>
      </c>
      <c r="D962" s="11">
        <f>ROUNDUP(SUM(K962+M962)*0.0214,2)</f>
        <v>531961.02</v>
      </c>
      <c r="E962" s="11">
        <f t="shared" si="207"/>
        <v>994319.67</v>
      </c>
      <c r="F962" s="13"/>
      <c r="G962" s="13"/>
      <c r="H962" s="13"/>
      <c r="I962" s="13"/>
      <c r="J962" s="13"/>
      <c r="K962" s="13"/>
      <c r="L962" s="14">
        <v>5</v>
      </c>
      <c r="M962" s="33">
        <v>24857991.549999997</v>
      </c>
      <c r="N962" s="13"/>
      <c r="O962" s="13"/>
      <c r="P962" s="13"/>
      <c r="Q962" s="13"/>
      <c r="R962" s="13"/>
      <c r="S962" s="13"/>
    </row>
    <row r="963" spans="1:19" ht="15" customHeight="1" x14ac:dyDescent="0.25">
      <c r="A963" s="6" t="s">
        <v>506</v>
      </c>
      <c r="B963" s="15" t="s">
        <v>80</v>
      </c>
      <c r="C963" s="11">
        <f t="shared" si="206"/>
        <v>10212147.68</v>
      </c>
      <c r="D963" s="11"/>
      <c r="E963" s="11">
        <f t="shared" si="207"/>
        <v>392774.92</v>
      </c>
      <c r="F963" s="13"/>
      <c r="G963" s="13"/>
      <c r="H963" s="13"/>
      <c r="I963" s="13"/>
      <c r="J963" s="11">
        <v>9819372.7599999998</v>
      </c>
      <c r="K963" s="13"/>
      <c r="L963" s="14"/>
      <c r="M963" s="11"/>
      <c r="N963" s="13"/>
      <c r="O963" s="13"/>
      <c r="P963" s="13"/>
      <c r="Q963" s="13"/>
      <c r="R963" s="13"/>
      <c r="S963" s="13"/>
    </row>
    <row r="964" spans="1:19" ht="15" customHeight="1" x14ac:dyDescent="0.25">
      <c r="A964" s="6" t="s">
        <v>507</v>
      </c>
      <c r="B964" s="15" t="s">
        <v>849</v>
      </c>
      <c r="C964" s="11">
        <f t="shared" si="206"/>
        <v>20785060.670000002</v>
      </c>
      <c r="D964" s="11">
        <f>ROUNDUP(SUM(K964+M964)*0.0214,2)</f>
        <v>319176.62</v>
      </c>
      <c r="E964" s="11">
        <f t="shared" si="207"/>
        <v>787149.39</v>
      </c>
      <c r="F964" s="13"/>
      <c r="G964" s="13"/>
      <c r="H964" s="13"/>
      <c r="I964" s="13"/>
      <c r="J964" s="11">
        <v>4763939.7300000004</v>
      </c>
      <c r="K964" s="13"/>
      <c r="L964" s="14">
        <v>3</v>
      </c>
      <c r="M964" s="33">
        <v>14914794.93</v>
      </c>
      <c r="N964" s="13"/>
      <c r="O964" s="13"/>
      <c r="P964" s="13"/>
      <c r="Q964" s="13"/>
      <c r="R964" s="13"/>
      <c r="S964" s="13"/>
    </row>
    <row r="965" spans="1:19" ht="15" customHeight="1" x14ac:dyDescent="0.25">
      <c r="A965" s="6" t="s">
        <v>508</v>
      </c>
      <c r="B965" s="15" t="s">
        <v>725</v>
      </c>
      <c r="C965" s="11">
        <f t="shared" si="206"/>
        <v>34366184.770000003</v>
      </c>
      <c r="D965" s="11"/>
      <c r="E965" s="11">
        <f t="shared" si="207"/>
        <v>1321776.3400000001</v>
      </c>
      <c r="F965" s="13"/>
      <c r="G965" s="11">
        <v>22593048.43</v>
      </c>
      <c r="H965" s="13"/>
      <c r="I965" s="13"/>
      <c r="J965" s="11">
        <v>10451360</v>
      </c>
      <c r="K965" s="13"/>
      <c r="L965" s="14"/>
      <c r="M965" s="11"/>
      <c r="N965" s="13"/>
      <c r="O965" s="13"/>
      <c r="P965" s="13"/>
      <c r="Q965" s="13"/>
      <c r="R965" s="13"/>
      <c r="S965" s="13"/>
    </row>
    <row r="966" spans="1:19" ht="15" customHeight="1" x14ac:dyDescent="0.25">
      <c r="A966" s="6" t="s">
        <v>509</v>
      </c>
      <c r="B966" s="15" t="s">
        <v>82</v>
      </c>
      <c r="C966" s="11">
        <f t="shared" si="206"/>
        <v>10186619</v>
      </c>
      <c r="D966" s="11"/>
      <c r="E966" s="11">
        <f t="shared" si="207"/>
        <v>391793.04000000004</v>
      </c>
      <c r="F966" s="13"/>
      <c r="G966" s="13"/>
      <c r="H966" s="13"/>
      <c r="I966" s="13"/>
      <c r="J966" s="11">
        <v>9794825.9600000009</v>
      </c>
      <c r="K966" s="13"/>
      <c r="L966" s="14"/>
      <c r="M966" s="11"/>
      <c r="N966" s="13"/>
      <c r="O966" s="13"/>
      <c r="P966" s="13"/>
      <c r="Q966" s="13"/>
      <c r="R966" s="13"/>
      <c r="S966" s="13"/>
    </row>
    <row r="967" spans="1:19" ht="15" customHeight="1" x14ac:dyDescent="0.25">
      <c r="A967" s="6" t="s">
        <v>510</v>
      </c>
      <c r="B967" s="15" t="s">
        <v>1236</v>
      </c>
      <c r="C967" s="11">
        <f t="shared" si="206"/>
        <v>4956334.6100000003</v>
      </c>
      <c r="D967" s="11"/>
      <c r="E967" s="11">
        <f t="shared" si="207"/>
        <v>190628.26</v>
      </c>
      <c r="F967" s="13"/>
      <c r="G967" s="13"/>
      <c r="H967" s="13"/>
      <c r="I967" s="13"/>
      <c r="J967" s="11">
        <v>4765706.3499999996</v>
      </c>
      <c r="K967" s="13"/>
      <c r="L967" s="14"/>
      <c r="M967" s="11"/>
      <c r="N967" s="13"/>
      <c r="O967" s="13"/>
      <c r="P967" s="13"/>
      <c r="Q967" s="13"/>
      <c r="R967" s="13"/>
      <c r="S967" s="13"/>
    </row>
    <row r="968" spans="1:19" ht="15" customHeight="1" x14ac:dyDescent="0.25">
      <c r="A968" s="6" t="s">
        <v>511</v>
      </c>
      <c r="B968" s="15" t="s">
        <v>726</v>
      </c>
      <c r="C968" s="11">
        <f t="shared" si="206"/>
        <v>11159803.109999999</v>
      </c>
      <c r="D968" s="11"/>
      <c r="E968" s="11">
        <f t="shared" si="207"/>
        <v>429223.2</v>
      </c>
      <c r="F968" s="13"/>
      <c r="G968" s="13"/>
      <c r="H968" s="13"/>
      <c r="I968" s="13"/>
      <c r="J968" s="11">
        <v>10730579.91</v>
      </c>
      <c r="K968" s="13"/>
      <c r="L968" s="14"/>
      <c r="M968" s="11"/>
      <c r="N968" s="13"/>
      <c r="O968" s="13"/>
      <c r="P968" s="13"/>
      <c r="Q968" s="13"/>
      <c r="R968" s="13"/>
      <c r="S968" s="13"/>
    </row>
    <row r="969" spans="1:19" ht="15" customHeight="1" x14ac:dyDescent="0.25">
      <c r="A969" s="6" t="s">
        <v>512</v>
      </c>
      <c r="B969" s="15" t="s">
        <v>1496</v>
      </c>
      <c r="C969" s="11">
        <f t="shared" si="206"/>
        <v>26384272.239999998</v>
      </c>
      <c r="D969" s="11">
        <f>ROUNDUP(SUM(K969+M969)*0.0214,2)</f>
        <v>531961.02</v>
      </c>
      <c r="E969" s="11">
        <f t="shared" si="207"/>
        <v>994319.67</v>
      </c>
      <c r="F969" s="13"/>
      <c r="G969" s="13"/>
      <c r="H969" s="13"/>
      <c r="I969" s="13"/>
      <c r="J969" s="13"/>
      <c r="K969" s="13"/>
      <c r="L969" s="14">
        <v>5</v>
      </c>
      <c r="M969" s="33">
        <v>24857991.549999997</v>
      </c>
      <c r="N969" s="13"/>
      <c r="O969" s="13"/>
      <c r="P969" s="13"/>
      <c r="Q969" s="13"/>
      <c r="R969" s="13"/>
      <c r="S969" s="13"/>
    </row>
    <row r="970" spans="1:19" ht="15" customHeight="1" x14ac:dyDescent="0.25">
      <c r="A970" s="6" t="s">
        <v>513</v>
      </c>
      <c r="B970" s="15" t="s">
        <v>1497</v>
      </c>
      <c r="C970" s="11">
        <f t="shared" si="206"/>
        <v>7762902.7699999996</v>
      </c>
      <c r="D970" s="11">
        <f>ROUNDUP(SUM(K970+M970)*0.0214,2)</f>
        <v>106392.20999999999</v>
      </c>
      <c r="E970" s="11">
        <f t="shared" si="207"/>
        <v>294481.18</v>
      </c>
      <c r="F970" s="13"/>
      <c r="G970" s="13"/>
      <c r="H970" s="13"/>
      <c r="I970" s="13"/>
      <c r="J970" s="11">
        <v>2390431.0699999998</v>
      </c>
      <c r="K970" s="13"/>
      <c r="L970" s="14">
        <v>1</v>
      </c>
      <c r="M970" s="11">
        <v>4971598.3099999996</v>
      </c>
      <c r="N970" s="13"/>
      <c r="O970" s="13"/>
      <c r="P970" s="13"/>
      <c r="Q970" s="13"/>
      <c r="R970" s="13"/>
      <c r="S970" s="13"/>
    </row>
    <row r="971" spans="1:19" ht="15" customHeight="1" x14ac:dyDescent="0.25">
      <c r="A971" s="6" t="s">
        <v>514</v>
      </c>
      <c r="B971" s="15" t="s">
        <v>1498</v>
      </c>
      <c r="C971" s="11">
        <f t="shared" si="206"/>
        <v>22267561.219999999</v>
      </c>
      <c r="D971" s="11">
        <f>ROUNDUP(SUM(K971+M971)*0.0214,2)</f>
        <v>319176.62</v>
      </c>
      <c r="E971" s="11">
        <f t="shared" si="207"/>
        <v>844168.64</v>
      </c>
      <c r="F971" s="13"/>
      <c r="G971" s="13"/>
      <c r="H971" s="13"/>
      <c r="I971" s="13"/>
      <c r="J971" s="11">
        <v>6189421.0300000003</v>
      </c>
      <c r="K971" s="13"/>
      <c r="L971" s="14">
        <v>3</v>
      </c>
      <c r="M971" s="11">
        <v>14914794.93</v>
      </c>
      <c r="N971" s="13"/>
      <c r="O971" s="13"/>
      <c r="P971" s="13"/>
      <c r="Q971" s="13"/>
      <c r="R971" s="13"/>
      <c r="S971" s="13"/>
    </row>
    <row r="972" spans="1:19" ht="15" customHeight="1" x14ac:dyDescent="0.25">
      <c r="A972" s="6" t="s">
        <v>515</v>
      </c>
      <c r="B972" s="15" t="s">
        <v>1499</v>
      </c>
      <c r="C972" s="11">
        <f t="shared" si="206"/>
        <v>59321496.189999998</v>
      </c>
      <c r="D972" s="11">
        <f>ROUNDUP(SUM(K972+M972)*0.0214,2)</f>
        <v>531961.02</v>
      </c>
      <c r="E972" s="11">
        <f t="shared" si="207"/>
        <v>2261135.9699999997</v>
      </c>
      <c r="F972" s="13"/>
      <c r="G972" s="13"/>
      <c r="H972" s="11">
        <v>15040710.060000001</v>
      </c>
      <c r="I972" s="11">
        <v>6358254.5099999998</v>
      </c>
      <c r="J972" s="11">
        <v>10271443.08</v>
      </c>
      <c r="K972" s="13"/>
      <c r="L972" s="14">
        <v>5</v>
      </c>
      <c r="M972" s="33">
        <v>24857991.549999997</v>
      </c>
      <c r="N972" s="13"/>
      <c r="O972" s="13"/>
      <c r="P972" s="13"/>
      <c r="Q972" s="13"/>
      <c r="R972" s="13"/>
      <c r="S972" s="13"/>
    </row>
    <row r="973" spans="1:19" ht="15" customHeight="1" x14ac:dyDescent="0.25">
      <c r="A973" s="6" t="s">
        <v>516</v>
      </c>
      <c r="B973" s="15" t="s">
        <v>1500</v>
      </c>
      <c r="C973" s="11">
        <f t="shared" si="206"/>
        <v>5276854.46</v>
      </c>
      <c r="D973" s="11">
        <f>ROUNDUP(SUM(K973+M973)*0.0214,2)</f>
        <v>106392.20999999999</v>
      </c>
      <c r="E973" s="11">
        <f t="shared" si="207"/>
        <v>198863.94</v>
      </c>
      <c r="F973" s="13"/>
      <c r="G973" s="13"/>
      <c r="H973" s="13"/>
      <c r="I973" s="13"/>
      <c r="J973" s="13"/>
      <c r="K973" s="13"/>
      <c r="L973" s="14">
        <v>1</v>
      </c>
      <c r="M973" s="11">
        <v>4971598.3099999996</v>
      </c>
      <c r="N973" s="13"/>
      <c r="O973" s="13"/>
      <c r="P973" s="13"/>
      <c r="Q973" s="13"/>
      <c r="R973" s="13"/>
      <c r="S973" s="13"/>
    </row>
    <row r="974" spans="1:19" ht="15" customHeight="1" x14ac:dyDescent="0.25">
      <c r="A974" s="6" t="s">
        <v>517</v>
      </c>
      <c r="B974" s="15" t="s">
        <v>1237</v>
      </c>
      <c r="C974" s="11">
        <f t="shared" si="206"/>
        <v>4846390.29</v>
      </c>
      <c r="D974" s="11"/>
      <c r="E974" s="11">
        <f t="shared" si="207"/>
        <v>186399.63</v>
      </c>
      <c r="F974" s="13"/>
      <c r="G974" s="13"/>
      <c r="H974" s="13"/>
      <c r="I974" s="13"/>
      <c r="J974" s="11">
        <v>4659990.66</v>
      </c>
      <c r="K974" s="13"/>
      <c r="L974" s="14"/>
      <c r="M974" s="11"/>
      <c r="N974" s="13"/>
      <c r="O974" s="13"/>
      <c r="P974" s="13"/>
      <c r="Q974" s="13"/>
      <c r="R974" s="13"/>
      <c r="S974" s="13"/>
    </row>
    <row r="975" spans="1:19" ht="15" customHeight="1" x14ac:dyDescent="0.25">
      <c r="A975" s="6" t="s">
        <v>518</v>
      </c>
      <c r="B975" s="15" t="s">
        <v>1501</v>
      </c>
      <c r="C975" s="11">
        <f t="shared" si="206"/>
        <v>26384272.239999998</v>
      </c>
      <c r="D975" s="11">
        <f>ROUNDUP(SUM(K975+M975)*0.0214,2)</f>
        <v>531961.02</v>
      </c>
      <c r="E975" s="11">
        <f t="shared" si="207"/>
        <v>994319.67</v>
      </c>
      <c r="F975" s="13"/>
      <c r="G975" s="13"/>
      <c r="H975" s="13"/>
      <c r="I975" s="13"/>
      <c r="J975" s="13"/>
      <c r="K975" s="13"/>
      <c r="L975" s="14">
        <v>5</v>
      </c>
      <c r="M975" s="33">
        <v>24857991.549999997</v>
      </c>
      <c r="N975" s="13"/>
      <c r="O975" s="13"/>
      <c r="P975" s="13"/>
      <c r="Q975" s="13"/>
      <c r="R975" s="13"/>
      <c r="S975" s="13"/>
    </row>
    <row r="976" spans="1:19" ht="15" customHeight="1" x14ac:dyDescent="0.25">
      <c r="A976" s="6" t="s">
        <v>519</v>
      </c>
      <c r="B976" s="15" t="s">
        <v>1502</v>
      </c>
      <c r="C976" s="11">
        <f t="shared" si="206"/>
        <v>10684891.050000001</v>
      </c>
      <c r="D976" s="11">
        <f>ROUNDUP(SUM(K976+M976)*0.0214,2)</f>
        <v>106392.20999999999</v>
      </c>
      <c r="E976" s="11">
        <f t="shared" si="207"/>
        <v>406865.34</v>
      </c>
      <c r="F976" s="13"/>
      <c r="G976" s="11">
        <v>5200035.1900000004</v>
      </c>
      <c r="H976" s="13"/>
      <c r="I976" s="13"/>
      <c r="J976" s="13"/>
      <c r="K976" s="13"/>
      <c r="L976" s="14">
        <v>1</v>
      </c>
      <c r="M976" s="33">
        <v>4971598.3099999996</v>
      </c>
      <c r="N976" s="13"/>
      <c r="O976" s="13"/>
      <c r="P976" s="13"/>
      <c r="Q976" s="13"/>
      <c r="R976" s="13"/>
      <c r="S976" s="13"/>
    </row>
    <row r="977" spans="1:19" ht="15" customHeight="1" x14ac:dyDescent="0.25">
      <c r="A977" s="6" t="s">
        <v>520</v>
      </c>
      <c r="B977" s="15" t="s">
        <v>1503</v>
      </c>
      <c r="C977" s="11">
        <f t="shared" si="206"/>
        <v>29662017.789999999</v>
      </c>
      <c r="D977" s="11">
        <f>ROUNDUP(SUM(K977+M977)*0.0214,2)</f>
        <v>319176.62</v>
      </c>
      <c r="E977" s="11">
        <f t="shared" si="207"/>
        <v>1128570.82</v>
      </c>
      <c r="F977" s="13"/>
      <c r="G977" s="11">
        <v>13299475.42</v>
      </c>
      <c r="H977" s="13"/>
      <c r="I977" s="13"/>
      <c r="J977" s="13"/>
      <c r="K977" s="13"/>
      <c r="L977" s="14">
        <v>3</v>
      </c>
      <c r="M977" s="33">
        <v>14914794.93</v>
      </c>
      <c r="N977" s="13"/>
      <c r="O977" s="13"/>
      <c r="P977" s="13"/>
      <c r="Q977" s="13"/>
      <c r="R977" s="13"/>
      <c r="S977" s="13"/>
    </row>
    <row r="978" spans="1:19" ht="15" customHeight="1" x14ac:dyDescent="0.25">
      <c r="A978" s="6" t="s">
        <v>521</v>
      </c>
      <c r="B978" s="15" t="s">
        <v>83</v>
      </c>
      <c r="C978" s="11">
        <f t="shared" si="206"/>
        <v>10185942.1</v>
      </c>
      <c r="D978" s="11"/>
      <c r="E978" s="11">
        <f t="shared" si="207"/>
        <v>391767.01</v>
      </c>
      <c r="F978" s="13"/>
      <c r="G978" s="13"/>
      <c r="H978" s="13"/>
      <c r="I978" s="13"/>
      <c r="J978" s="11">
        <v>9794175.0899999999</v>
      </c>
      <c r="K978" s="13"/>
      <c r="L978" s="14"/>
      <c r="M978" s="11"/>
      <c r="N978" s="13"/>
      <c r="O978" s="13"/>
      <c r="P978" s="13"/>
      <c r="Q978" s="13"/>
      <c r="R978" s="13"/>
      <c r="S978" s="13"/>
    </row>
    <row r="979" spans="1:19" ht="15" customHeight="1" x14ac:dyDescent="0.25">
      <c r="A979" s="6" t="s">
        <v>522</v>
      </c>
      <c r="B979" s="15" t="s">
        <v>727</v>
      </c>
      <c r="C979" s="11">
        <f t="shared" si="206"/>
        <v>37381620.130000003</v>
      </c>
      <c r="D979" s="11">
        <f>ROUNDUP(SUM(K979+M979)*0.0214,2)</f>
        <v>531961.02</v>
      </c>
      <c r="E979" s="11">
        <f t="shared" si="207"/>
        <v>1417294.59</v>
      </c>
      <c r="F979" s="13"/>
      <c r="G979" s="13"/>
      <c r="H979" s="13"/>
      <c r="I979" s="13"/>
      <c r="J979" s="11">
        <v>10574372.970000001</v>
      </c>
      <c r="K979" s="13"/>
      <c r="L979" s="14">
        <v>5</v>
      </c>
      <c r="M979" s="33">
        <v>24857991.549999997</v>
      </c>
      <c r="N979" s="13"/>
      <c r="O979" s="13"/>
      <c r="P979" s="13"/>
      <c r="Q979" s="13"/>
      <c r="R979" s="13"/>
      <c r="S979" s="13"/>
    </row>
    <row r="980" spans="1:19" ht="15" customHeight="1" x14ac:dyDescent="0.25">
      <c r="A980" s="6" t="s">
        <v>523</v>
      </c>
      <c r="B980" s="15" t="s">
        <v>728</v>
      </c>
      <c r="C980" s="11">
        <f t="shared" si="206"/>
        <v>21107417.789999999</v>
      </c>
      <c r="D980" s="11">
        <f>ROUNDUP(SUM(K980+M980)*0.0214,2)</f>
        <v>425568.82</v>
      </c>
      <c r="E980" s="11">
        <f t="shared" si="207"/>
        <v>795455.73</v>
      </c>
      <c r="F980" s="13"/>
      <c r="G980" s="13"/>
      <c r="H980" s="13"/>
      <c r="I980" s="13"/>
      <c r="J980" s="13"/>
      <c r="K980" s="13"/>
      <c r="L980" s="14">
        <v>4</v>
      </c>
      <c r="M980" s="33">
        <v>19886393.239999998</v>
      </c>
      <c r="N980" s="13"/>
      <c r="O980" s="13"/>
      <c r="P980" s="13"/>
      <c r="Q980" s="13"/>
      <c r="R980" s="13"/>
      <c r="S980" s="13"/>
    </row>
    <row r="981" spans="1:19" ht="15" customHeight="1" x14ac:dyDescent="0.25">
      <c r="A981" s="6" t="s">
        <v>524</v>
      </c>
      <c r="B981" s="15" t="s">
        <v>85</v>
      </c>
      <c r="C981" s="11">
        <f t="shared" si="206"/>
        <v>17129762.82</v>
      </c>
      <c r="D981" s="11"/>
      <c r="E981" s="11">
        <f t="shared" si="207"/>
        <v>658837.04</v>
      </c>
      <c r="F981" s="13"/>
      <c r="G981" s="11">
        <v>11018856.210000001</v>
      </c>
      <c r="H981" s="13"/>
      <c r="I981" s="13"/>
      <c r="J981" s="11">
        <v>5452069.5700000003</v>
      </c>
      <c r="K981" s="13"/>
      <c r="L981" s="14"/>
      <c r="M981" s="11"/>
      <c r="N981" s="13"/>
      <c r="O981" s="13"/>
      <c r="P981" s="13"/>
      <c r="Q981" s="13"/>
      <c r="R981" s="13"/>
      <c r="S981" s="13"/>
    </row>
    <row r="982" spans="1:19" ht="15" customHeight="1" x14ac:dyDescent="0.25">
      <c r="A982" s="6" t="s">
        <v>525</v>
      </c>
      <c r="B982" s="15" t="s">
        <v>701</v>
      </c>
      <c r="C982" s="11">
        <f t="shared" si="206"/>
        <v>19367004.579999998</v>
      </c>
      <c r="D982" s="11"/>
      <c r="E982" s="11">
        <f t="shared" si="207"/>
        <v>744884.8</v>
      </c>
      <c r="F982" s="13"/>
      <c r="G982" s="11">
        <v>18622119.780000001</v>
      </c>
      <c r="H982" s="13"/>
      <c r="I982" s="13"/>
      <c r="J982" s="11"/>
      <c r="K982" s="13"/>
      <c r="L982" s="14"/>
      <c r="M982" s="11"/>
      <c r="N982" s="13"/>
      <c r="O982" s="13"/>
      <c r="P982" s="13"/>
      <c r="Q982" s="13"/>
      <c r="R982" s="13"/>
      <c r="S982" s="13"/>
    </row>
    <row r="983" spans="1:19" ht="14.25" customHeight="1" x14ac:dyDescent="0.25">
      <c r="A983" s="6" t="s">
        <v>526</v>
      </c>
      <c r="B983" s="15" t="s">
        <v>55</v>
      </c>
      <c r="C983" s="11">
        <f t="shared" si="206"/>
        <v>29586516.420000002</v>
      </c>
      <c r="D983" s="11">
        <f>ROUNDUP(SUM(K983+M983)*0.0214,2)</f>
        <v>425568.82</v>
      </c>
      <c r="E983" s="11">
        <f t="shared" si="207"/>
        <v>1121574.9099999999</v>
      </c>
      <c r="F983" s="11"/>
      <c r="G983" s="11"/>
      <c r="H983" s="11"/>
      <c r="I983" s="11"/>
      <c r="J983" s="11">
        <v>8152979.4500000002</v>
      </c>
      <c r="K983" s="11"/>
      <c r="L983" s="14">
        <v>4</v>
      </c>
      <c r="M983" s="33">
        <v>19886393.239999998</v>
      </c>
      <c r="N983" s="12"/>
      <c r="O983" s="11"/>
      <c r="P983" s="11"/>
      <c r="Q983" s="11"/>
      <c r="R983" s="11"/>
      <c r="S983" s="11"/>
    </row>
    <row r="984" spans="1:19" ht="15" customHeight="1" x14ac:dyDescent="0.25">
      <c r="A984" s="6" t="s">
        <v>527</v>
      </c>
      <c r="B984" s="15" t="s">
        <v>736</v>
      </c>
      <c r="C984" s="11">
        <f t="shared" si="206"/>
        <v>21107417.789999999</v>
      </c>
      <c r="D984" s="11">
        <f>ROUNDUP(SUM(K984+M984)*0.0214,2)</f>
        <v>425568.82</v>
      </c>
      <c r="E984" s="11">
        <f t="shared" si="207"/>
        <v>795455.73</v>
      </c>
      <c r="F984" s="13"/>
      <c r="G984" s="13"/>
      <c r="H984" s="13"/>
      <c r="I984" s="13"/>
      <c r="J984" s="13"/>
      <c r="K984" s="13"/>
      <c r="L984" s="14">
        <v>4</v>
      </c>
      <c r="M984" s="33">
        <v>19886393.239999998</v>
      </c>
      <c r="N984" s="13"/>
      <c r="O984" s="13"/>
      <c r="P984" s="13"/>
      <c r="Q984" s="13"/>
      <c r="R984" s="13"/>
      <c r="S984" s="13"/>
    </row>
    <row r="985" spans="1:19" ht="15" customHeight="1" x14ac:dyDescent="0.25">
      <c r="A985" s="6" t="s">
        <v>528</v>
      </c>
      <c r="B985" s="15" t="s">
        <v>1010</v>
      </c>
      <c r="C985" s="11">
        <f t="shared" si="206"/>
        <v>22226652.079999998</v>
      </c>
      <c r="D985" s="11"/>
      <c r="E985" s="11">
        <f t="shared" si="207"/>
        <v>854871.24</v>
      </c>
      <c r="F985" s="13"/>
      <c r="G985" s="11">
        <v>21371780.84</v>
      </c>
      <c r="H985" s="13"/>
      <c r="I985" s="13"/>
      <c r="J985" s="13"/>
      <c r="K985" s="13"/>
      <c r="L985" s="14"/>
      <c r="M985" s="11"/>
      <c r="N985" s="13"/>
      <c r="O985" s="13"/>
      <c r="P985" s="13"/>
      <c r="Q985" s="13"/>
      <c r="R985" s="13"/>
      <c r="S985" s="13"/>
    </row>
    <row r="986" spans="1:19" ht="15" customHeight="1" x14ac:dyDescent="0.25">
      <c r="A986" s="6" t="s">
        <v>529</v>
      </c>
      <c r="B986" s="15" t="s">
        <v>1238</v>
      </c>
      <c r="C986" s="11">
        <f t="shared" si="206"/>
        <v>5865536.4900000002</v>
      </c>
      <c r="D986" s="11"/>
      <c r="E986" s="11">
        <f t="shared" si="207"/>
        <v>225597.56</v>
      </c>
      <c r="F986" s="13"/>
      <c r="G986" s="13"/>
      <c r="H986" s="13"/>
      <c r="I986" s="13"/>
      <c r="J986" s="11">
        <v>5639938.9299999997</v>
      </c>
      <c r="K986" s="13"/>
      <c r="L986" s="14"/>
      <c r="M986" s="11"/>
      <c r="N986" s="13"/>
      <c r="O986" s="13"/>
      <c r="P986" s="13"/>
      <c r="Q986" s="13"/>
      <c r="R986" s="13"/>
      <c r="S986" s="13"/>
    </row>
    <row r="987" spans="1:19" ht="15" customHeight="1" x14ac:dyDescent="0.25">
      <c r="A987" s="6" t="s">
        <v>530</v>
      </c>
      <c r="B987" s="15" t="s">
        <v>746</v>
      </c>
      <c r="C987" s="11">
        <f t="shared" si="206"/>
        <v>5276854.46</v>
      </c>
      <c r="D987" s="11">
        <f>ROUNDUP(SUM(K987+M987)*0.0214,2)</f>
        <v>106392.20999999999</v>
      </c>
      <c r="E987" s="11">
        <f t="shared" si="207"/>
        <v>198863.94</v>
      </c>
      <c r="F987" s="13"/>
      <c r="G987" s="13"/>
      <c r="H987" s="13"/>
      <c r="I987" s="13"/>
      <c r="J987" s="13"/>
      <c r="K987" s="13"/>
      <c r="L987" s="14">
        <v>1</v>
      </c>
      <c r="M987" s="33">
        <v>4971598.3099999996</v>
      </c>
      <c r="N987" s="13"/>
      <c r="O987" s="13"/>
      <c r="P987" s="13"/>
      <c r="Q987" s="13"/>
      <c r="R987" s="13"/>
      <c r="S987" s="13"/>
    </row>
    <row r="988" spans="1:19" ht="15" customHeight="1" x14ac:dyDescent="0.25">
      <c r="A988" s="6" t="s">
        <v>531</v>
      </c>
      <c r="B988" s="15" t="s">
        <v>1504</v>
      </c>
      <c r="C988" s="11">
        <f t="shared" si="206"/>
        <v>5276854.46</v>
      </c>
      <c r="D988" s="11">
        <f>ROUNDUP(SUM(K988+M988)*0.0214,2)</f>
        <v>106392.20999999999</v>
      </c>
      <c r="E988" s="11">
        <f t="shared" si="207"/>
        <v>198863.94</v>
      </c>
      <c r="F988" s="13"/>
      <c r="G988" s="13"/>
      <c r="H988" s="13"/>
      <c r="I988" s="13"/>
      <c r="J988" s="13"/>
      <c r="K988" s="13"/>
      <c r="L988" s="14">
        <v>1</v>
      </c>
      <c r="M988" s="11">
        <v>4971598.3099999996</v>
      </c>
      <c r="N988" s="13"/>
      <c r="O988" s="13"/>
      <c r="P988" s="13"/>
      <c r="Q988" s="13"/>
      <c r="R988" s="13"/>
      <c r="S988" s="13"/>
    </row>
    <row r="989" spans="1:19" ht="15" customHeight="1" x14ac:dyDescent="0.25">
      <c r="A989" s="6" t="s">
        <v>532</v>
      </c>
      <c r="B989" s="15" t="s">
        <v>118</v>
      </c>
      <c r="C989" s="11">
        <f t="shared" si="206"/>
        <v>31661126.690000001</v>
      </c>
      <c r="D989" s="11">
        <f>ROUNDUP(SUM(F989+G989+H989+I989+J989+K989+M989+O989+P989+Q989+R989+S989)*0.0214,2)</f>
        <v>638353.23</v>
      </c>
      <c r="E989" s="11">
        <f t="shared" si="207"/>
        <v>1193183.6000000001</v>
      </c>
      <c r="F989" s="11"/>
      <c r="G989" s="11"/>
      <c r="H989" s="11"/>
      <c r="I989" s="11"/>
      <c r="J989" s="11"/>
      <c r="K989" s="11"/>
      <c r="L989" s="12">
        <v>6</v>
      </c>
      <c r="M989" s="11">
        <v>29829589.859999999</v>
      </c>
      <c r="N989" s="12"/>
      <c r="O989" s="11"/>
      <c r="P989" s="11"/>
      <c r="Q989" s="11"/>
      <c r="R989" s="11"/>
      <c r="S989" s="11"/>
    </row>
    <row r="990" spans="1:19" ht="15" customHeight="1" x14ac:dyDescent="0.25">
      <c r="A990" s="6" t="s">
        <v>533</v>
      </c>
      <c r="B990" s="15" t="s">
        <v>119</v>
      </c>
      <c r="C990" s="11">
        <f t="shared" si="206"/>
        <v>21107417.789999999</v>
      </c>
      <c r="D990" s="11">
        <f>ROUNDUP(SUM(F990+G990+H990+I990+J990+K990+M990+O990+P990+Q990+R990+S990)*0.0214,2)</f>
        <v>425568.82</v>
      </c>
      <c r="E990" s="11">
        <f t="shared" si="207"/>
        <v>795455.73</v>
      </c>
      <c r="F990" s="11"/>
      <c r="G990" s="11"/>
      <c r="H990" s="11"/>
      <c r="I990" s="11"/>
      <c r="J990" s="11"/>
      <c r="K990" s="11"/>
      <c r="L990" s="12">
        <v>4</v>
      </c>
      <c r="M990" s="11">
        <v>19886393.239999998</v>
      </c>
      <c r="N990" s="12"/>
      <c r="O990" s="11"/>
      <c r="P990" s="11"/>
      <c r="Q990" s="11"/>
      <c r="R990" s="11"/>
      <c r="S990" s="11"/>
    </row>
    <row r="991" spans="1:19" ht="15" customHeight="1" x14ac:dyDescent="0.25">
      <c r="A991" s="6" t="s">
        <v>534</v>
      </c>
      <c r="B991" s="15" t="s">
        <v>57</v>
      </c>
      <c r="C991" s="11">
        <f t="shared" si="206"/>
        <v>14836014.390000001</v>
      </c>
      <c r="D991" s="11">
        <f t="shared" ref="D991:D1010" si="208">ROUNDUP(SUM(K991+M991)*0.0214,2)</f>
        <v>299124.47000000003</v>
      </c>
      <c r="E991" s="11">
        <f t="shared" si="207"/>
        <v>559111.16</v>
      </c>
      <c r="F991" s="11"/>
      <c r="G991" s="11"/>
      <c r="H991" s="11"/>
      <c r="I991" s="11"/>
      <c r="J991" s="11"/>
      <c r="K991" s="11"/>
      <c r="L991" s="12">
        <v>2</v>
      </c>
      <c r="M991" s="11">
        <v>13977778.76</v>
      </c>
      <c r="N991" s="12"/>
      <c r="O991" s="11"/>
      <c r="P991" s="11"/>
      <c r="Q991" s="11"/>
      <c r="R991" s="11"/>
      <c r="S991" s="11"/>
    </row>
    <row r="992" spans="1:19" ht="15" customHeight="1" x14ac:dyDescent="0.25">
      <c r="A992" s="6" t="s">
        <v>815</v>
      </c>
      <c r="B992" s="15" t="s">
        <v>1505</v>
      </c>
      <c r="C992" s="11">
        <f t="shared" si="206"/>
        <v>38084584.909999996</v>
      </c>
      <c r="D992" s="11">
        <f t="shared" si="208"/>
        <v>767863.31</v>
      </c>
      <c r="E992" s="11">
        <f t="shared" si="207"/>
        <v>1435258.53</v>
      </c>
      <c r="F992" s="11"/>
      <c r="G992" s="11"/>
      <c r="H992" s="11"/>
      <c r="I992" s="11"/>
      <c r="J992" s="11"/>
      <c r="K992" s="11"/>
      <c r="L992" s="12">
        <v>6</v>
      </c>
      <c r="M992" s="33">
        <v>35881463.07</v>
      </c>
      <c r="N992" s="12"/>
      <c r="O992" s="11"/>
      <c r="P992" s="11"/>
      <c r="Q992" s="11"/>
      <c r="R992" s="11"/>
      <c r="S992" s="11"/>
    </row>
    <row r="993" spans="1:19" ht="15" customHeight="1" x14ac:dyDescent="0.25">
      <c r="A993" s="6" t="s">
        <v>535</v>
      </c>
      <c r="B993" s="15" t="s">
        <v>747</v>
      </c>
      <c r="C993" s="11">
        <f t="shared" si="206"/>
        <v>7418007.2000000002</v>
      </c>
      <c r="D993" s="11">
        <f t="shared" si="208"/>
        <v>149562.24000000002</v>
      </c>
      <c r="E993" s="11">
        <f t="shared" si="207"/>
        <v>279555.58</v>
      </c>
      <c r="F993" s="11"/>
      <c r="G993" s="11"/>
      <c r="H993" s="11"/>
      <c r="I993" s="11"/>
      <c r="J993" s="11"/>
      <c r="K993" s="11"/>
      <c r="L993" s="12">
        <v>1</v>
      </c>
      <c r="M993" s="33">
        <v>6988889.3799999999</v>
      </c>
      <c r="N993" s="12"/>
      <c r="O993" s="11"/>
      <c r="P993" s="11"/>
      <c r="Q993" s="11"/>
      <c r="R993" s="11"/>
      <c r="S993" s="11"/>
    </row>
    <row r="994" spans="1:19" ht="15" customHeight="1" x14ac:dyDescent="0.25">
      <c r="A994" s="6" t="s">
        <v>536</v>
      </c>
      <c r="B994" s="15" t="s">
        <v>748</v>
      </c>
      <c r="C994" s="11">
        <f t="shared" si="206"/>
        <v>21107417.789999999</v>
      </c>
      <c r="D994" s="11">
        <f t="shared" si="208"/>
        <v>425568.82</v>
      </c>
      <c r="E994" s="11">
        <f t="shared" si="207"/>
        <v>795455.73</v>
      </c>
      <c r="F994" s="11"/>
      <c r="G994" s="11"/>
      <c r="H994" s="11"/>
      <c r="I994" s="11"/>
      <c r="J994" s="11"/>
      <c r="K994" s="11"/>
      <c r="L994" s="12">
        <v>4</v>
      </c>
      <c r="M994" s="33">
        <v>19886393.239999998</v>
      </c>
      <c r="N994" s="12"/>
      <c r="O994" s="11"/>
      <c r="P994" s="11"/>
      <c r="Q994" s="11"/>
      <c r="R994" s="11"/>
      <c r="S994" s="11"/>
    </row>
    <row r="995" spans="1:19" ht="15" customHeight="1" x14ac:dyDescent="0.25">
      <c r="A995" s="6" t="s">
        <v>537</v>
      </c>
      <c r="B995" s="15" t="s">
        <v>1549</v>
      </c>
      <c r="C995" s="11">
        <f>ROUND(D995+E995+F995+G995+H995+I995+J995+K995+M995+O995+P995+Q995+R995+S995,2)</f>
        <v>1756182.96</v>
      </c>
      <c r="D995" s="11"/>
      <c r="E995" s="11">
        <f>ROUNDUP(SUM(F995+G995+H995+I995+J995+K995+M995+O995+P995+Q995+R995+S995)*0.04,2)</f>
        <v>67545.5</v>
      </c>
      <c r="F995" s="11"/>
      <c r="G995" s="11"/>
      <c r="H995" s="11"/>
      <c r="I995" s="11"/>
      <c r="J995" s="11">
        <v>1688637.46</v>
      </c>
      <c r="K995" s="11"/>
      <c r="L995" s="12"/>
      <c r="M995" s="33"/>
      <c r="N995" s="12"/>
      <c r="O995" s="11"/>
      <c r="P995" s="11"/>
      <c r="Q995" s="11"/>
      <c r="R995" s="11"/>
      <c r="S995" s="11"/>
    </row>
    <row r="996" spans="1:19" ht="15" customHeight="1" x14ac:dyDescent="0.25">
      <c r="A996" s="6" t="s">
        <v>538</v>
      </c>
      <c r="B996" s="15" t="s">
        <v>749</v>
      </c>
      <c r="C996" s="11">
        <f t="shared" si="206"/>
        <v>25389723.280000001</v>
      </c>
      <c r="D996" s="11">
        <f t="shared" si="208"/>
        <v>511908.88</v>
      </c>
      <c r="E996" s="11">
        <f t="shared" si="207"/>
        <v>956839.02</v>
      </c>
      <c r="F996" s="11"/>
      <c r="G996" s="11"/>
      <c r="H996" s="11"/>
      <c r="I996" s="11"/>
      <c r="J996" s="11"/>
      <c r="K996" s="11"/>
      <c r="L996" s="12">
        <v>4</v>
      </c>
      <c r="M996" s="33">
        <v>23920975.379999999</v>
      </c>
      <c r="N996" s="12"/>
      <c r="O996" s="11"/>
      <c r="P996" s="11"/>
      <c r="Q996" s="11"/>
      <c r="R996" s="11"/>
      <c r="S996" s="11"/>
    </row>
    <row r="997" spans="1:19" ht="15" customHeight="1" x14ac:dyDescent="0.25">
      <c r="A997" s="6" t="s">
        <v>539</v>
      </c>
      <c r="B997" s="15" t="s">
        <v>737</v>
      </c>
      <c r="C997" s="11">
        <f t="shared" si="206"/>
        <v>38084584.909999996</v>
      </c>
      <c r="D997" s="11">
        <f t="shared" si="208"/>
        <v>767863.31</v>
      </c>
      <c r="E997" s="11">
        <f t="shared" si="207"/>
        <v>1435258.53</v>
      </c>
      <c r="F997" s="11"/>
      <c r="G997" s="11"/>
      <c r="H997" s="11"/>
      <c r="I997" s="11"/>
      <c r="J997" s="11"/>
      <c r="K997" s="11"/>
      <c r="L997" s="12">
        <v>6</v>
      </c>
      <c r="M997" s="33">
        <v>35881463.07</v>
      </c>
      <c r="N997" s="12"/>
      <c r="O997" s="11"/>
      <c r="P997" s="11"/>
      <c r="Q997" s="11"/>
      <c r="R997" s="11"/>
      <c r="S997" s="11"/>
    </row>
    <row r="998" spans="1:19" ht="15" customHeight="1" x14ac:dyDescent="0.25">
      <c r="A998" s="6" t="s">
        <v>540</v>
      </c>
      <c r="B998" s="15" t="s">
        <v>729</v>
      </c>
      <c r="C998" s="11">
        <f t="shared" si="206"/>
        <v>10553708.9</v>
      </c>
      <c r="D998" s="11">
        <f t="shared" si="208"/>
        <v>212784.41</v>
      </c>
      <c r="E998" s="11">
        <f t="shared" si="207"/>
        <v>397727.87</v>
      </c>
      <c r="F998" s="11"/>
      <c r="G998" s="11"/>
      <c r="H998" s="11"/>
      <c r="I998" s="11"/>
      <c r="J998" s="11"/>
      <c r="K998" s="11"/>
      <c r="L998" s="12">
        <v>2</v>
      </c>
      <c r="M998" s="11">
        <v>9943196.6199999992</v>
      </c>
      <c r="N998" s="12"/>
      <c r="O998" s="11"/>
      <c r="P998" s="11"/>
      <c r="Q998" s="11"/>
      <c r="R998" s="11"/>
      <c r="S998" s="11"/>
    </row>
    <row r="999" spans="1:19" ht="15" customHeight="1" x14ac:dyDescent="0.25">
      <c r="A999" s="6" t="s">
        <v>541</v>
      </c>
      <c r="B999" s="15" t="s">
        <v>1115</v>
      </c>
      <c r="C999" s="11">
        <f t="shared" si="206"/>
        <v>10553708.9</v>
      </c>
      <c r="D999" s="11">
        <f t="shared" si="208"/>
        <v>212784.41</v>
      </c>
      <c r="E999" s="11">
        <f t="shared" si="207"/>
        <v>397727.87</v>
      </c>
      <c r="F999" s="11"/>
      <c r="G999" s="11"/>
      <c r="H999" s="11"/>
      <c r="I999" s="11"/>
      <c r="J999" s="11"/>
      <c r="K999" s="11"/>
      <c r="L999" s="12">
        <v>2</v>
      </c>
      <c r="M999" s="33">
        <v>9943196.6199999992</v>
      </c>
      <c r="N999" s="12"/>
      <c r="O999" s="11"/>
      <c r="P999" s="11"/>
      <c r="Q999" s="11"/>
      <c r="R999" s="11"/>
      <c r="S999" s="11"/>
    </row>
    <row r="1000" spans="1:19" ht="15" customHeight="1" x14ac:dyDescent="0.25">
      <c r="A1000" s="6" t="s">
        <v>542</v>
      </c>
      <c r="B1000" s="15" t="s">
        <v>813</v>
      </c>
      <c r="C1000" s="11">
        <f t="shared" si="206"/>
        <v>5276854.46</v>
      </c>
      <c r="D1000" s="11">
        <f t="shared" si="208"/>
        <v>106392.20999999999</v>
      </c>
      <c r="E1000" s="11">
        <f t="shared" si="207"/>
        <v>198863.94</v>
      </c>
      <c r="F1000" s="11"/>
      <c r="G1000" s="11"/>
      <c r="H1000" s="11"/>
      <c r="I1000" s="11"/>
      <c r="J1000" s="11"/>
      <c r="K1000" s="11"/>
      <c r="L1000" s="12">
        <v>1</v>
      </c>
      <c r="M1000" s="11">
        <v>4971598.3099999996</v>
      </c>
      <c r="N1000" s="12"/>
      <c r="O1000" s="11"/>
      <c r="P1000" s="11"/>
      <c r="Q1000" s="11"/>
      <c r="R1000" s="11"/>
      <c r="S1000" s="11"/>
    </row>
    <row r="1001" spans="1:19" ht="15" customHeight="1" x14ac:dyDescent="0.25">
      <c r="A1001" s="6" t="s">
        <v>543</v>
      </c>
      <c r="B1001" s="15" t="s">
        <v>730</v>
      </c>
      <c r="C1001" s="11">
        <f t="shared" si="206"/>
        <v>26384272.239999998</v>
      </c>
      <c r="D1001" s="11">
        <f t="shared" si="208"/>
        <v>531961.02</v>
      </c>
      <c r="E1001" s="11">
        <f t="shared" si="207"/>
        <v>994319.67</v>
      </c>
      <c r="F1001" s="11"/>
      <c r="G1001" s="11"/>
      <c r="H1001" s="11"/>
      <c r="I1001" s="11"/>
      <c r="J1001" s="11"/>
      <c r="K1001" s="11"/>
      <c r="L1001" s="12">
        <v>5</v>
      </c>
      <c r="M1001" s="33">
        <v>24857991.549999997</v>
      </c>
      <c r="N1001" s="12"/>
      <c r="O1001" s="11"/>
      <c r="P1001" s="11"/>
      <c r="Q1001" s="11"/>
      <c r="R1001" s="11"/>
      <c r="S1001" s="11"/>
    </row>
    <row r="1002" spans="1:19" ht="15" customHeight="1" x14ac:dyDescent="0.25">
      <c r="A1002" s="6" t="s">
        <v>544</v>
      </c>
      <c r="B1002" s="15" t="s">
        <v>739</v>
      </c>
      <c r="C1002" s="11">
        <f t="shared" si="206"/>
        <v>31661126.690000001</v>
      </c>
      <c r="D1002" s="11">
        <f t="shared" si="208"/>
        <v>638353.23</v>
      </c>
      <c r="E1002" s="11">
        <f t="shared" si="207"/>
        <v>1193183.6000000001</v>
      </c>
      <c r="F1002" s="11"/>
      <c r="G1002" s="11"/>
      <c r="H1002" s="11"/>
      <c r="I1002" s="11"/>
      <c r="J1002" s="11"/>
      <c r="K1002" s="11"/>
      <c r="L1002" s="12">
        <v>6</v>
      </c>
      <c r="M1002" s="11">
        <v>29829589.859999999</v>
      </c>
      <c r="N1002" s="12"/>
      <c r="O1002" s="11"/>
      <c r="P1002" s="11"/>
      <c r="Q1002" s="11"/>
      <c r="R1002" s="11"/>
      <c r="S1002" s="11"/>
    </row>
    <row r="1003" spans="1:19" ht="15" customHeight="1" x14ac:dyDescent="0.25">
      <c r="A1003" s="6" t="s">
        <v>547</v>
      </c>
      <c r="B1003" s="15" t="s">
        <v>740</v>
      </c>
      <c r="C1003" s="11">
        <f t="shared" si="206"/>
        <v>26384272.239999998</v>
      </c>
      <c r="D1003" s="11">
        <f t="shared" si="208"/>
        <v>531961.02</v>
      </c>
      <c r="E1003" s="11">
        <f t="shared" si="207"/>
        <v>994319.67</v>
      </c>
      <c r="F1003" s="11"/>
      <c r="G1003" s="11"/>
      <c r="H1003" s="11"/>
      <c r="I1003" s="11"/>
      <c r="J1003" s="11"/>
      <c r="K1003" s="11"/>
      <c r="L1003" s="12">
        <v>5</v>
      </c>
      <c r="M1003" s="33">
        <v>24857991.549999997</v>
      </c>
      <c r="N1003" s="12"/>
      <c r="O1003" s="11"/>
      <c r="P1003" s="11"/>
      <c r="Q1003" s="11"/>
      <c r="R1003" s="11"/>
      <c r="S1003" s="11"/>
    </row>
    <row r="1004" spans="1:19" x14ac:dyDescent="0.25">
      <c r="A1004" s="6" t="s">
        <v>548</v>
      </c>
      <c r="B1004" s="15" t="s">
        <v>718</v>
      </c>
      <c r="C1004" s="11">
        <f t="shared" si="206"/>
        <v>10553708.9</v>
      </c>
      <c r="D1004" s="11">
        <f t="shared" si="208"/>
        <v>212784.41</v>
      </c>
      <c r="E1004" s="11">
        <f t="shared" si="207"/>
        <v>397727.87</v>
      </c>
      <c r="F1004" s="11"/>
      <c r="G1004" s="11"/>
      <c r="H1004" s="11"/>
      <c r="I1004" s="11"/>
      <c r="J1004" s="11"/>
      <c r="K1004" s="11"/>
      <c r="L1004" s="12">
        <v>2</v>
      </c>
      <c r="M1004" s="33">
        <v>9943196.6199999992</v>
      </c>
      <c r="N1004" s="12"/>
      <c r="O1004" s="11"/>
      <c r="P1004" s="11"/>
      <c r="Q1004" s="11"/>
      <c r="R1004" s="11"/>
      <c r="S1004" s="11"/>
    </row>
    <row r="1005" spans="1:19" ht="15" customHeight="1" x14ac:dyDescent="0.25">
      <c r="A1005" s="6" t="s">
        <v>549</v>
      </c>
      <c r="B1005" s="15" t="s">
        <v>731</v>
      </c>
      <c r="C1005" s="11">
        <f t="shared" si="206"/>
        <v>36937981.130000003</v>
      </c>
      <c r="D1005" s="11">
        <f t="shared" si="208"/>
        <v>744745.43</v>
      </c>
      <c r="E1005" s="11">
        <f t="shared" si="207"/>
        <v>1392047.53</v>
      </c>
      <c r="F1005" s="11"/>
      <c r="G1005" s="11"/>
      <c r="H1005" s="11"/>
      <c r="I1005" s="11"/>
      <c r="J1005" s="11"/>
      <c r="K1005" s="11"/>
      <c r="L1005" s="12">
        <v>7</v>
      </c>
      <c r="M1005" s="11">
        <v>34801188.170000002</v>
      </c>
      <c r="N1005" s="12"/>
      <c r="O1005" s="11"/>
      <c r="P1005" s="11"/>
      <c r="Q1005" s="11"/>
      <c r="R1005" s="11"/>
      <c r="S1005" s="11"/>
    </row>
    <row r="1006" spans="1:19" ht="15" customHeight="1" x14ac:dyDescent="0.25">
      <c r="A1006" s="6" t="s">
        <v>550</v>
      </c>
      <c r="B1006" s="15" t="s">
        <v>732</v>
      </c>
      <c r="C1006" s="11">
        <f t="shared" si="206"/>
        <v>36937981.130000003</v>
      </c>
      <c r="D1006" s="11">
        <f t="shared" si="208"/>
        <v>744745.43</v>
      </c>
      <c r="E1006" s="11">
        <f t="shared" si="207"/>
        <v>1392047.53</v>
      </c>
      <c r="F1006" s="11"/>
      <c r="G1006" s="11"/>
      <c r="H1006" s="11"/>
      <c r="I1006" s="11"/>
      <c r="J1006" s="11"/>
      <c r="K1006" s="11"/>
      <c r="L1006" s="12">
        <v>7</v>
      </c>
      <c r="M1006" s="11">
        <v>34801188.170000002</v>
      </c>
      <c r="N1006" s="12"/>
      <c r="O1006" s="11"/>
      <c r="P1006" s="11"/>
      <c r="Q1006" s="11"/>
      <c r="R1006" s="11"/>
      <c r="S1006" s="11"/>
    </row>
    <row r="1007" spans="1:19" ht="15" customHeight="1" x14ac:dyDescent="0.25">
      <c r="A1007" s="6" t="s">
        <v>816</v>
      </c>
      <c r="B1007" s="15" t="s">
        <v>750</v>
      </c>
      <c r="C1007" s="11">
        <f t="shared" si="206"/>
        <v>26384272.239999998</v>
      </c>
      <c r="D1007" s="11">
        <f t="shared" si="208"/>
        <v>531961.02</v>
      </c>
      <c r="E1007" s="11">
        <f t="shared" si="207"/>
        <v>994319.67</v>
      </c>
      <c r="F1007" s="11"/>
      <c r="G1007" s="11"/>
      <c r="H1007" s="11"/>
      <c r="I1007" s="11"/>
      <c r="J1007" s="11"/>
      <c r="K1007" s="11"/>
      <c r="L1007" s="12">
        <v>5</v>
      </c>
      <c r="M1007" s="33">
        <v>24857991.549999997</v>
      </c>
      <c r="N1007" s="12"/>
      <c r="O1007" s="11"/>
      <c r="P1007" s="11"/>
      <c r="Q1007" s="11"/>
      <c r="R1007" s="11"/>
      <c r="S1007" s="11"/>
    </row>
    <row r="1008" spans="1:19" ht="15" customHeight="1" x14ac:dyDescent="0.25">
      <c r="A1008" s="6" t="s">
        <v>551</v>
      </c>
      <c r="B1008" s="15" t="s">
        <v>781</v>
      </c>
      <c r="C1008" s="11">
        <f t="shared" si="206"/>
        <v>5276854.46</v>
      </c>
      <c r="D1008" s="11">
        <f t="shared" si="208"/>
        <v>106392.20999999999</v>
      </c>
      <c r="E1008" s="11">
        <f t="shared" si="207"/>
        <v>198863.94</v>
      </c>
      <c r="F1008" s="11"/>
      <c r="G1008" s="11"/>
      <c r="H1008" s="11"/>
      <c r="I1008" s="11"/>
      <c r="J1008" s="11"/>
      <c r="K1008" s="11"/>
      <c r="L1008" s="12">
        <v>1</v>
      </c>
      <c r="M1008" s="11">
        <v>4971598.3099999996</v>
      </c>
      <c r="N1008" s="12"/>
      <c r="O1008" s="11"/>
      <c r="P1008" s="11"/>
      <c r="Q1008" s="11"/>
      <c r="R1008" s="11"/>
      <c r="S1008" s="11"/>
    </row>
    <row r="1009" spans="1:19" ht="15" customHeight="1" x14ac:dyDescent="0.25">
      <c r="A1009" s="6" t="s">
        <v>817</v>
      </c>
      <c r="B1009" s="15" t="s">
        <v>804</v>
      </c>
      <c r="C1009" s="11">
        <f t="shared" si="206"/>
        <v>26384272.239999998</v>
      </c>
      <c r="D1009" s="11">
        <f t="shared" si="208"/>
        <v>531961.02</v>
      </c>
      <c r="E1009" s="11">
        <f t="shared" si="207"/>
        <v>994319.67</v>
      </c>
      <c r="F1009" s="11"/>
      <c r="G1009" s="11"/>
      <c r="H1009" s="11"/>
      <c r="I1009" s="11"/>
      <c r="J1009" s="11"/>
      <c r="K1009" s="11"/>
      <c r="L1009" s="12">
        <v>5</v>
      </c>
      <c r="M1009" s="33">
        <v>24857991.549999997</v>
      </c>
      <c r="N1009" s="12"/>
      <c r="O1009" s="11"/>
      <c r="P1009" s="11"/>
      <c r="Q1009" s="11"/>
      <c r="R1009" s="11"/>
      <c r="S1009" s="11"/>
    </row>
    <row r="1010" spans="1:19" ht="15" customHeight="1" x14ac:dyDescent="0.25">
      <c r="A1010" s="6" t="s">
        <v>552</v>
      </c>
      <c r="B1010" s="15" t="s">
        <v>757</v>
      </c>
      <c r="C1010" s="11">
        <f t="shared" si="206"/>
        <v>15830563.35</v>
      </c>
      <c r="D1010" s="11">
        <f t="shared" si="208"/>
        <v>319176.62</v>
      </c>
      <c r="E1010" s="11">
        <f t="shared" si="207"/>
        <v>596591.80000000005</v>
      </c>
      <c r="F1010" s="11"/>
      <c r="G1010" s="11"/>
      <c r="H1010" s="11"/>
      <c r="I1010" s="11"/>
      <c r="J1010" s="11"/>
      <c r="K1010" s="11"/>
      <c r="L1010" s="12">
        <v>3</v>
      </c>
      <c r="M1010" s="11">
        <v>14914794.93</v>
      </c>
      <c r="N1010" s="12"/>
      <c r="O1010" s="11"/>
      <c r="P1010" s="11"/>
      <c r="Q1010" s="11"/>
      <c r="R1010" s="11"/>
      <c r="S1010" s="11"/>
    </row>
    <row r="1011" spans="1:19" ht="15" customHeight="1" x14ac:dyDescent="0.25">
      <c r="A1011" s="6" t="s">
        <v>553</v>
      </c>
      <c r="B1011" s="15" t="s">
        <v>120</v>
      </c>
      <c r="C1011" s="11">
        <f t="shared" si="206"/>
        <v>53299901.43</v>
      </c>
      <c r="D1011" s="11"/>
      <c r="E1011" s="11">
        <f t="shared" si="207"/>
        <v>2049996.21</v>
      </c>
      <c r="F1011" s="11"/>
      <c r="G1011" s="11"/>
      <c r="H1011" s="11">
        <v>17219133.760000002</v>
      </c>
      <c r="I1011" s="24">
        <v>7279176.2300000004</v>
      </c>
      <c r="J1011" s="23">
        <v>11759087.619999999</v>
      </c>
      <c r="K1011" s="11"/>
      <c r="L1011" s="12"/>
      <c r="M1011" s="11"/>
      <c r="N1011" s="12"/>
      <c r="O1011" s="11"/>
      <c r="P1011" s="11">
        <v>14992507.609999999</v>
      </c>
      <c r="Q1011" s="11"/>
      <c r="R1011" s="11"/>
      <c r="S1011" s="11"/>
    </row>
    <row r="1012" spans="1:19" ht="15" customHeight="1" x14ac:dyDescent="0.25">
      <c r="A1012" s="6" t="s">
        <v>818</v>
      </c>
      <c r="B1012" s="15" t="s">
        <v>121</v>
      </c>
      <c r="C1012" s="11">
        <f t="shared" si="206"/>
        <v>40488017.890000001</v>
      </c>
      <c r="D1012" s="11"/>
      <c r="E1012" s="11">
        <f t="shared" si="207"/>
        <v>1557231.46</v>
      </c>
      <c r="F1012" s="11"/>
      <c r="G1012" s="18">
        <v>26617714.670000002</v>
      </c>
      <c r="H1012" s="11"/>
      <c r="I1012" s="11"/>
      <c r="J1012" s="18">
        <v>12313071.76</v>
      </c>
      <c r="K1012" s="11"/>
      <c r="L1012" s="12"/>
      <c r="M1012" s="11"/>
      <c r="N1012" s="12"/>
      <c r="O1012" s="11"/>
      <c r="P1012" s="11"/>
      <c r="Q1012" s="11"/>
      <c r="R1012" s="11"/>
      <c r="S1012" s="11"/>
    </row>
    <row r="1013" spans="1:19" ht="15" customHeight="1" x14ac:dyDescent="0.25">
      <c r="A1013" s="6" t="s">
        <v>554</v>
      </c>
      <c r="B1013" s="15" t="s">
        <v>768</v>
      </c>
      <c r="C1013" s="11">
        <f t="shared" si="206"/>
        <v>10553708.9</v>
      </c>
      <c r="D1013" s="11">
        <f>ROUNDUP(SUM(K1013+M1013)*0.0214,2)</f>
        <v>212784.41</v>
      </c>
      <c r="E1013" s="11">
        <f t="shared" si="207"/>
        <v>397727.87</v>
      </c>
      <c r="F1013" s="11"/>
      <c r="G1013" s="18"/>
      <c r="H1013" s="11"/>
      <c r="I1013" s="11"/>
      <c r="J1013" s="18"/>
      <c r="K1013" s="11"/>
      <c r="L1013" s="12">
        <v>2</v>
      </c>
      <c r="M1013" s="11">
        <v>9943196.6199999992</v>
      </c>
      <c r="N1013" s="12"/>
      <c r="O1013" s="11"/>
      <c r="P1013" s="11"/>
      <c r="Q1013" s="11"/>
      <c r="R1013" s="11"/>
      <c r="S1013" s="11"/>
    </row>
    <row r="1014" spans="1:19" ht="15" customHeight="1" x14ac:dyDescent="0.25">
      <c r="A1014" s="6" t="s">
        <v>555</v>
      </c>
      <c r="B1014" s="15" t="s">
        <v>769</v>
      </c>
      <c r="C1014" s="11">
        <f t="shared" si="206"/>
        <v>10553708.9</v>
      </c>
      <c r="D1014" s="11">
        <f>ROUNDUP(SUM(K1014+M1014)*0.0214,2)</f>
        <v>212784.41</v>
      </c>
      <c r="E1014" s="11">
        <f t="shared" si="207"/>
        <v>397727.87</v>
      </c>
      <c r="F1014" s="11"/>
      <c r="G1014" s="18"/>
      <c r="H1014" s="11"/>
      <c r="I1014" s="11"/>
      <c r="J1014" s="18"/>
      <c r="K1014" s="11"/>
      <c r="L1014" s="12">
        <v>2</v>
      </c>
      <c r="M1014" s="11">
        <v>9943196.6199999992</v>
      </c>
      <c r="N1014" s="12"/>
      <c r="O1014" s="11"/>
      <c r="P1014" s="11"/>
      <c r="Q1014" s="11"/>
      <c r="R1014" s="11"/>
      <c r="S1014" s="11"/>
    </row>
    <row r="1015" spans="1:19" ht="15" customHeight="1" x14ac:dyDescent="0.25">
      <c r="A1015" s="6" t="s">
        <v>556</v>
      </c>
      <c r="B1015" s="15" t="s">
        <v>122</v>
      </c>
      <c r="C1015" s="11">
        <f t="shared" si="206"/>
        <v>46831733.5</v>
      </c>
      <c r="D1015" s="11"/>
      <c r="E1015" s="11">
        <f t="shared" si="207"/>
        <v>1801220.52</v>
      </c>
      <c r="F1015" s="11"/>
      <c r="G1015" s="11"/>
      <c r="H1015" s="11">
        <v>14948638.5</v>
      </c>
      <c r="I1015" s="24">
        <v>5901946.2199999997</v>
      </c>
      <c r="J1015" s="11"/>
      <c r="K1015" s="11"/>
      <c r="L1015" s="12"/>
      <c r="M1015" s="11"/>
      <c r="N1015" s="12" t="s">
        <v>135</v>
      </c>
      <c r="O1015" s="11">
        <v>24179928.260000002</v>
      </c>
      <c r="P1015" s="11"/>
      <c r="Q1015" s="11"/>
      <c r="R1015" s="11"/>
      <c r="S1015" s="11"/>
    </row>
    <row r="1016" spans="1:19" ht="15" customHeight="1" x14ac:dyDescent="0.25">
      <c r="A1016" s="6" t="s">
        <v>557</v>
      </c>
      <c r="B1016" s="15" t="s">
        <v>758</v>
      </c>
      <c r="C1016" s="11">
        <f t="shared" si="206"/>
        <v>10553708.9</v>
      </c>
      <c r="D1016" s="11">
        <f>ROUNDUP(SUM(K1016+M1016)*0.0214,2)</f>
        <v>212784.41</v>
      </c>
      <c r="E1016" s="11">
        <f t="shared" si="207"/>
        <v>397727.87</v>
      </c>
      <c r="F1016" s="11"/>
      <c r="G1016" s="11"/>
      <c r="H1016" s="11"/>
      <c r="I1016" s="24"/>
      <c r="J1016" s="11"/>
      <c r="K1016" s="11"/>
      <c r="L1016" s="12">
        <v>2</v>
      </c>
      <c r="M1016" s="11">
        <v>9943196.6199999992</v>
      </c>
      <c r="N1016" s="12"/>
      <c r="O1016" s="11"/>
      <c r="P1016" s="11"/>
      <c r="Q1016" s="11"/>
      <c r="R1016" s="11"/>
      <c r="S1016" s="11"/>
    </row>
    <row r="1017" spans="1:19" ht="15" customHeight="1" x14ac:dyDescent="0.25">
      <c r="A1017" s="6" t="s">
        <v>558</v>
      </c>
      <c r="B1017" s="15" t="s">
        <v>751</v>
      </c>
      <c r="C1017" s="11">
        <f t="shared" si="206"/>
        <v>10553708.9</v>
      </c>
      <c r="D1017" s="11">
        <f>ROUNDUP(SUM(K1017+M1017)*0.0214,2)</f>
        <v>212784.41</v>
      </c>
      <c r="E1017" s="11">
        <f t="shared" si="207"/>
        <v>397727.87</v>
      </c>
      <c r="F1017" s="11"/>
      <c r="G1017" s="11"/>
      <c r="H1017" s="11"/>
      <c r="I1017" s="24"/>
      <c r="J1017" s="11"/>
      <c r="K1017" s="11"/>
      <c r="L1017" s="12">
        <v>2</v>
      </c>
      <c r="M1017" s="11">
        <v>9943196.6199999992</v>
      </c>
      <c r="N1017" s="12"/>
      <c r="O1017" s="11"/>
      <c r="P1017" s="11"/>
      <c r="Q1017" s="11"/>
      <c r="R1017" s="11"/>
      <c r="S1017" s="11"/>
    </row>
    <row r="1018" spans="1:19" ht="15" customHeight="1" x14ac:dyDescent="0.25">
      <c r="A1018" s="6" t="s">
        <v>559</v>
      </c>
      <c r="B1018" s="15" t="s">
        <v>733</v>
      </c>
      <c r="C1018" s="11">
        <f t="shared" si="206"/>
        <v>10553708.9</v>
      </c>
      <c r="D1018" s="11">
        <f>ROUNDUP(SUM(K1018+M1018)*0.0214,2)</f>
        <v>212784.41</v>
      </c>
      <c r="E1018" s="11">
        <f t="shared" si="207"/>
        <v>397727.87</v>
      </c>
      <c r="F1018" s="11"/>
      <c r="G1018" s="11"/>
      <c r="H1018" s="11"/>
      <c r="I1018" s="24"/>
      <c r="J1018" s="11"/>
      <c r="K1018" s="11"/>
      <c r="L1018" s="12">
        <v>2</v>
      </c>
      <c r="M1018" s="11">
        <v>9943196.6199999992</v>
      </c>
      <c r="N1018" s="12"/>
      <c r="O1018" s="11"/>
      <c r="P1018" s="11"/>
      <c r="Q1018" s="11"/>
      <c r="R1018" s="11"/>
      <c r="S1018" s="11"/>
    </row>
    <row r="1019" spans="1:19" ht="15" customHeight="1" x14ac:dyDescent="0.25">
      <c r="A1019" s="6"/>
      <c r="B1019" s="15" t="s">
        <v>123</v>
      </c>
      <c r="C1019" s="11">
        <f t="shared" si="206"/>
        <v>1306884318.3399999</v>
      </c>
      <c r="D1019" s="11">
        <f t="shared" ref="D1019" si="209">SUM(D954:D1018)</f>
        <v>16752877.680000003</v>
      </c>
      <c r="E1019" s="11">
        <f t="shared" ref="E1019:S1019" si="210">SUM(E954:E1018)</f>
        <v>49658674.439999998</v>
      </c>
      <c r="F1019" s="11">
        <f t="shared" si="210"/>
        <v>0</v>
      </c>
      <c r="G1019" s="11">
        <f t="shared" si="210"/>
        <v>118723030.54000001</v>
      </c>
      <c r="H1019" s="11">
        <f t="shared" si="210"/>
        <v>52357048.020000003</v>
      </c>
      <c r="I1019" s="11">
        <f t="shared" si="210"/>
        <v>22271197.73</v>
      </c>
      <c r="J1019" s="11">
        <f t="shared" si="210"/>
        <v>156817578.20999995</v>
      </c>
      <c r="K1019" s="11">
        <f t="shared" si="210"/>
        <v>0</v>
      </c>
      <c r="L1019" s="12">
        <f t="shared" si="210"/>
        <v>153</v>
      </c>
      <c r="M1019" s="11">
        <f t="shared" si="210"/>
        <v>782844743.19999981</v>
      </c>
      <c r="N1019" s="11" t="s">
        <v>65</v>
      </c>
      <c r="O1019" s="11">
        <f t="shared" si="210"/>
        <v>87383534.840000004</v>
      </c>
      <c r="P1019" s="11">
        <f t="shared" si="210"/>
        <v>14992507.609999999</v>
      </c>
      <c r="Q1019" s="11">
        <f t="shared" si="210"/>
        <v>5083126.07</v>
      </c>
      <c r="R1019" s="11">
        <f t="shared" si="210"/>
        <v>0</v>
      </c>
      <c r="S1019" s="11">
        <f t="shared" si="210"/>
        <v>0</v>
      </c>
    </row>
    <row r="1020" spans="1:19" ht="15" customHeight="1" x14ac:dyDescent="0.25">
      <c r="A1020" s="6"/>
      <c r="B1020" s="6" t="s">
        <v>27</v>
      </c>
      <c r="C1020" s="11"/>
      <c r="D1020" s="13"/>
      <c r="E1020" s="13"/>
      <c r="F1020" s="13"/>
      <c r="G1020" s="13"/>
      <c r="H1020" s="13"/>
      <c r="I1020" s="13"/>
      <c r="J1020" s="13"/>
      <c r="K1020" s="13"/>
      <c r="L1020" s="14"/>
      <c r="M1020" s="13"/>
      <c r="N1020" s="13"/>
      <c r="O1020" s="13"/>
      <c r="P1020" s="13"/>
      <c r="Q1020" s="13"/>
      <c r="R1020" s="13"/>
      <c r="S1020" s="13"/>
    </row>
    <row r="1021" spans="1:19" ht="15" customHeight="1" x14ac:dyDescent="0.25">
      <c r="A1021" s="6" t="s">
        <v>560</v>
      </c>
      <c r="B1021" s="15" t="s">
        <v>1369</v>
      </c>
      <c r="C1021" s="11">
        <f>ROUND(D1021+E1021+F1021+G1021+H1021+I1021+J1021+K1021+M1021+O1021+P1021+Q1021+R1021+S1021,2)</f>
        <v>15830563.35</v>
      </c>
      <c r="D1021" s="11">
        <f>ROUNDUP(SUM(K1021+M1021)*0.0214,2)</f>
        <v>319176.62</v>
      </c>
      <c r="E1021" s="11">
        <f>ROUNDUP(SUM(F1021+G1021+H1021+I1021+J1021+K1021+M1021+O1021+P1021+Q1021+R1021+S1021)*0.04,2)</f>
        <v>596591.80000000005</v>
      </c>
      <c r="F1021" s="13"/>
      <c r="G1021" s="13"/>
      <c r="H1021" s="13"/>
      <c r="I1021" s="13"/>
      <c r="J1021" s="13"/>
      <c r="K1021" s="13"/>
      <c r="L1021" s="14">
        <v>3</v>
      </c>
      <c r="M1021" s="11">
        <v>14914794.93</v>
      </c>
      <c r="N1021" s="13"/>
      <c r="O1021" s="13"/>
      <c r="P1021" s="13"/>
      <c r="Q1021" s="13"/>
      <c r="R1021" s="13"/>
      <c r="S1021" s="13"/>
    </row>
    <row r="1022" spans="1:19" ht="15" customHeight="1" x14ac:dyDescent="0.25">
      <c r="A1022" s="6" t="s">
        <v>561</v>
      </c>
      <c r="B1022" s="15" t="s">
        <v>1370</v>
      </c>
      <c r="C1022" s="11">
        <f t="shared" ref="C1022:C1023" si="211">ROUND(D1022+E1022+F1022+G1022+H1022+I1022+J1022+K1022+M1022+O1022+P1022+Q1022+R1022+S1022,2)</f>
        <v>5276854.46</v>
      </c>
      <c r="D1022" s="11">
        <f>ROUNDUP(SUM(K1022+M1022)*0.0214,2)</f>
        <v>106392.20999999999</v>
      </c>
      <c r="E1022" s="11">
        <f t="shared" ref="E1022:E1023" si="212">ROUNDUP(SUM(F1022+G1022+H1022+I1022+J1022+K1022+M1022+O1022+P1022+Q1022+R1022+S1022)*0.04,2)</f>
        <v>198863.94</v>
      </c>
      <c r="F1022" s="13"/>
      <c r="G1022" s="13"/>
      <c r="H1022" s="13"/>
      <c r="I1022" s="13"/>
      <c r="J1022" s="13"/>
      <c r="K1022" s="13"/>
      <c r="L1022" s="14">
        <v>1</v>
      </c>
      <c r="M1022" s="11">
        <v>4971598.3099999996</v>
      </c>
      <c r="N1022" s="13"/>
      <c r="O1022" s="13"/>
      <c r="P1022" s="13"/>
      <c r="Q1022" s="13"/>
      <c r="R1022" s="13"/>
      <c r="S1022" s="13"/>
    </row>
    <row r="1023" spans="1:19" ht="15" customHeight="1" x14ac:dyDescent="0.25">
      <c r="A1023" s="6" t="s">
        <v>562</v>
      </c>
      <c r="B1023" s="15" t="s">
        <v>1371</v>
      </c>
      <c r="C1023" s="11">
        <f t="shared" si="211"/>
        <v>25389723.280000001</v>
      </c>
      <c r="D1023" s="11">
        <f>ROUNDUP(SUM(K1023+M1023)*0.0214,2)</f>
        <v>511908.88</v>
      </c>
      <c r="E1023" s="11">
        <f t="shared" si="212"/>
        <v>956839.02</v>
      </c>
      <c r="F1023" s="13"/>
      <c r="G1023" s="13"/>
      <c r="H1023" s="13"/>
      <c r="I1023" s="13"/>
      <c r="J1023" s="13"/>
      <c r="K1023" s="13"/>
      <c r="L1023" s="14">
        <v>4</v>
      </c>
      <c r="M1023" s="11">
        <v>23920975.379999999</v>
      </c>
      <c r="N1023" s="13"/>
      <c r="O1023" s="13"/>
      <c r="P1023" s="13"/>
      <c r="Q1023" s="13"/>
      <c r="R1023" s="13"/>
      <c r="S1023" s="13"/>
    </row>
    <row r="1024" spans="1:19" ht="15" customHeight="1" x14ac:dyDescent="0.25">
      <c r="A1024" s="6"/>
      <c r="B1024" s="15" t="s">
        <v>814</v>
      </c>
      <c r="C1024" s="11">
        <f>ROUND(D1024+E1024+F1024+G1024+H1024+I1024+J1024+K1024+M1024+O1024+P1024+Q1024+R1024+S1024,2)</f>
        <v>46497141.090000004</v>
      </c>
      <c r="D1024" s="33">
        <f t="shared" ref="D1024" si="213">SUM(D1021:D1023)</f>
        <v>937477.71</v>
      </c>
      <c r="E1024" s="33">
        <f t="shared" ref="E1024:S1024" si="214">SUM(E1021:E1023)</f>
        <v>1752294.76</v>
      </c>
      <c r="F1024" s="33">
        <f t="shared" si="214"/>
        <v>0</v>
      </c>
      <c r="G1024" s="33">
        <f t="shared" si="214"/>
        <v>0</v>
      </c>
      <c r="H1024" s="33">
        <f t="shared" si="214"/>
        <v>0</v>
      </c>
      <c r="I1024" s="33">
        <f t="shared" si="214"/>
        <v>0</v>
      </c>
      <c r="J1024" s="33">
        <f t="shared" si="214"/>
        <v>0</v>
      </c>
      <c r="K1024" s="33">
        <f t="shared" si="214"/>
        <v>0</v>
      </c>
      <c r="L1024" s="14">
        <f t="shared" si="214"/>
        <v>8</v>
      </c>
      <c r="M1024" s="33">
        <f t="shared" si="214"/>
        <v>43807368.619999997</v>
      </c>
      <c r="N1024" s="33" t="s">
        <v>65</v>
      </c>
      <c r="O1024" s="33">
        <f t="shared" si="214"/>
        <v>0</v>
      </c>
      <c r="P1024" s="33">
        <f t="shared" si="214"/>
        <v>0</v>
      </c>
      <c r="Q1024" s="33">
        <f t="shared" si="214"/>
        <v>0</v>
      </c>
      <c r="R1024" s="33">
        <f t="shared" si="214"/>
        <v>0</v>
      </c>
      <c r="S1024" s="33">
        <f t="shared" si="214"/>
        <v>0</v>
      </c>
    </row>
    <row r="1025" spans="1:19" ht="15" customHeight="1" x14ac:dyDescent="0.25">
      <c r="A1025" s="6"/>
      <c r="B1025" s="6" t="s">
        <v>28</v>
      </c>
      <c r="C1025" s="11"/>
      <c r="D1025" s="13"/>
      <c r="E1025" s="13"/>
      <c r="F1025" s="13"/>
      <c r="G1025" s="13"/>
      <c r="H1025" s="13"/>
      <c r="I1025" s="13"/>
      <c r="J1025" s="13"/>
      <c r="K1025" s="13"/>
      <c r="L1025" s="14"/>
      <c r="M1025" s="13"/>
      <c r="N1025" s="13"/>
      <c r="O1025" s="13"/>
      <c r="P1025" s="13"/>
      <c r="Q1025" s="13"/>
      <c r="R1025" s="13"/>
      <c r="S1025" s="13"/>
    </row>
    <row r="1026" spans="1:19" ht="15" customHeight="1" x14ac:dyDescent="0.25">
      <c r="A1026" s="6" t="s">
        <v>563</v>
      </c>
      <c r="B1026" s="15" t="s">
        <v>614</v>
      </c>
      <c r="C1026" s="11">
        <f t="shared" ref="C1026:C1035" si="215">ROUND(D1026+E1026+F1026+G1026+H1026+I1026+J1026+K1026+M1026+O1026+P1026+Q1026+R1026+S1026,2)</f>
        <v>86809773.189999998</v>
      </c>
      <c r="D1026" s="11">
        <f>ROUNDUP(SUM(F1026+G1026+H1026+I1026+J1026+K1026+M1026+O1026+P1026+Q1026+R1026+S1026)*0.0214,2)</f>
        <v>1750263</v>
      </c>
      <c r="E1026" s="33">
        <f>ROUNDUP(SUM(F1026+G1026+H1026+I1026+J1026+K1026+M1026+O1026+P1026+Q1026+R1026+S1026)*0.04,2)</f>
        <v>3271519.63</v>
      </c>
      <c r="F1026" s="13"/>
      <c r="G1026" s="13"/>
      <c r="H1026" s="33">
        <v>14183602.619999999</v>
      </c>
      <c r="I1026" s="33">
        <v>5995942.9199999999</v>
      </c>
      <c r="J1026" s="13"/>
      <c r="K1026" s="13"/>
      <c r="L1026" s="14"/>
      <c r="M1026" s="13"/>
      <c r="N1026" s="13"/>
      <c r="O1026" s="13"/>
      <c r="P1026" s="13"/>
      <c r="Q1026" s="33">
        <v>61608445.020000003</v>
      </c>
      <c r="R1026" s="13"/>
      <c r="S1026" s="13"/>
    </row>
    <row r="1027" spans="1:19" ht="15" customHeight="1" x14ac:dyDescent="0.25">
      <c r="A1027" s="6" t="s">
        <v>564</v>
      </c>
      <c r="B1027" s="15" t="s">
        <v>150</v>
      </c>
      <c r="C1027" s="11">
        <f t="shared" si="215"/>
        <v>6580125.4299999997</v>
      </c>
      <c r="D1027" s="40"/>
      <c r="E1027" s="33">
        <f t="shared" ref="E1027:E1034" si="216">ROUNDUP(SUM(F1027+G1027+H1027+I1027+J1027+K1027+M1027+O1027+P1027+Q1027+R1027+S1027)*0.04,2)</f>
        <v>253081.75</v>
      </c>
      <c r="F1027" s="11"/>
      <c r="G1027" s="11"/>
      <c r="H1027" s="11"/>
      <c r="I1027" s="11"/>
      <c r="J1027" s="11"/>
      <c r="K1027" s="11"/>
      <c r="L1027" s="12"/>
      <c r="M1027" s="11"/>
      <c r="N1027" s="12"/>
      <c r="O1027" s="11"/>
      <c r="P1027" s="11">
        <v>6327043.6799999997</v>
      </c>
      <c r="Q1027" s="11"/>
      <c r="R1027" s="11"/>
      <c r="S1027" s="11"/>
    </row>
    <row r="1028" spans="1:19" ht="15" customHeight="1" x14ac:dyDescent="0.25">
      <c r="A1028" s="6" t="s">
        <v>565</v>
      </c>
      <c r="B1028" s="15" t="s">
        <v>613</v>
      </c>
      <c r="C1028" s="11">
        <f t="shared" si="215"/>
        <v>8455086.2799999993</v>
      </c>
      <c r="D1028" s="11">
        <f>ROUNDUP(SUM(F1028+G1028+H1028+I1028+J1028+K1028+M1028+O1028+P1028+Q1028+R1028+S1028)*0.0214,2)</f>
        <v>170471.88</v>
      </c>
      <c r="E1028" s="33">
        <f t="shared" si="216"/>
        <v>318639.02</v>
      </c>
      <c r="F1028" s="11">
        <v>7965975.3799999999</v>
      </c>
      <c r="G1028" s="11"/>
      <c r="H1028" s="11"/>
      <c r="I1028" s="11"/>
      <c r="J1028" s="11"/>
      <c r="K1028" s="11"/>
      <c r="L1028" s="12"/>
      <c r="M1028" s="11"/>
      <c r="N1028" s="12"/>
      <c r="O1028" s="11"/>
      <c r="P1028" s="11"/>
      <c r="Q1028" s="11"/>
      <c r="R1028" s="11"/>
      <c r="S1028" s="11"/>
    </row>
    <row r="1029" spans="1:19" ht="15" customHeight="1" x14ac:dyDescent="0.25">
      <c r="A1029" s="6" t="s">
        <v>566</v>
      </c>
      <c r="B1029" s="15" t="s">
        <v>805</v>
      </c>
      <c r="C1029" s="11">
        <f t="shared" si="215"/>
        <v>21107417.789999999</v>
      </c>
      <c r="D1029" s="11">
        <f>ROUNDUP(SUM(K1029+M1029)*0.0214,2)</f>
        <v>425568.82</v>
      </c>
      <c r="E1029" s="33">
        <f t="shared" si="216"/>
        <v>795455.73</v>
      </c>
      <c r="F1029" s="11"/>
      <c r="G1029" s="11"/>
      <c r="H1029" s="11"/>
      <c r="I1029" s="11"/>
      <c r="J1029" s="11"/>
      <c r="K1029" s="11"/>
      <c r="L1029" s="12">
        <v>4</v>
      </c>
      <c r="M1029" s="11">
        <v>19886393.239999998</v>
      </c>
      <c r="N1029" s="12"/>
      <c r="O1029" s="11"/>
      <c r="P1029" s="11"/>
      <c r="Q1029" s="11"/>
      <c r="R1029" s="11"/>
      <c r="S1029" s="11"/>
    </row>
    <row r="1030" spans="1:19" ht="15" customHeight="1" x14ac:dyDescent="0.25">
      <c r="A1030" s="6" t="s">
        <v>567</v>
      </c>
      <c r="B1030" s="15" t="s">
        <v>152</v>
      </c>
      <c r="C1030" s="11">
        <f t="shared" si="215"/>
        <v>4298483.4400000004</v>
      </c>
      <c r="D1030" s="11"/>
      <c r="E1030" s="33">
        <f t="shared" si="216"/>
        <v>165326.29</v>
      </c>
      <c r="F1030" s="11"/>
      <c r="G1030" s="11"/>
      <c r="H1030" s="11"/>
      <c r="I1030" s="11"/>
      <c r="J1030" s="11"/>
      <c r="K1030" s="11"/>
      <c r="L1030" s="12"/>
      <c r="M1030" s="11"/>
      <c r="N1030" s="12"/>
      <c r="O1030" s="11"/>
      <c r="P1030" s="11">
        <v>4133157.15</v>
      </c>
      <c r="Q1030" s="11"/>
      <c r="R1030" s="11"/>
      <c r="S1030" s="11"/>
    </row>
    <row r="1031" spans="1:19" ht="15" customHeight="1" x14ac:dyDescent="0.25">
      <c r="A1031" s="6" t="s">
        <v>568</v>
      </c>
      <c r="B1031" s="15" t="s">
        <v>154</v>
      </c>
      <c r="C1031" s="11">
        <f t="shared" si="215"/>
        <v>5574054.1100000003</v>
      </c>
      <c r="D1031" s="11"/>
      <c r="E1031" s="33">
        <f t="shared" si="216"/>
        <v>214386.7</v>
      </c>
      <c r="F1031" s="11"/>
      <c r="G1031" s="11"/>
      <c r="H1031" s="11">
        <v>3842565.17</v>
      </c>
      <c r="I1031" s="11">
        <v>1517102.24</v>
      </c>
      <c r="J1031" s="11"/>
      <c r="K1031" s="11"/>
      <c r="L1031" s="12"/>
      <c r="M1031" s="11"/>
      <c r="N1031" s="12"/>
      <c r="O1031" s="11"/>
      <c r="P1031" s="11"/>
      <c r="Q1031" s="11"/>
      <c r="R1031" s="11"/>
      <c r="S1031" s="11"/>
    </row>
    <row r="1032" spans="1:19" ht="15" customHeight="1" x14ac:dyDescent="0.25">
      <c r="A1032" s="6" t="s">
        <v>570</v>
      </c>
      <c r="B1032" s="15" t="s">
        <v>156</v>
      </c>
      <c r="C1032" s="11">
        <f t="shared" si="215"/>
        <v>7056753.9100000001</v>
      </c>
      <c r="D1032" s="11"/>
      <c r="E1032" s="33">
        <f t="shared" si="216"/>
        <v>271413.62</v>
      </c>
      <c r="F1032" s="11">
        <v>3271125.82</v>
      </c>
      <c r="G1032" s="11"/>
      <c r="H1032" s="11"/>
      <c r="I1032" s="11"/>
      <c r="J1032" s="11">
        <v>3514214.47</v>
      </c>
      <c r="K1032" s="11"/>
      <c r="L1032" s="12"/>
      <c r="M1032" s="11"/>
      <c r="N1032" s="12"/>
      <c r="O1032" s="11"/>
      <c r="P1032" s="11"/>
      <c r="Q1032" s="11"/>
      <c r="R1032" s="11"/>
      <c r="S1032" s="11"/>
    </row>
    <row r="1033" spans="1:19" ht="15" customHeight="1" x14ac:dyDescent="0.25">
      <c r="A1033" s="6" t="s">
        <v>571</v>
      </c>
      <c r="B1033" s="15" t="s">
        <v>158</v>
      </c>
      <c r="C1033" s="11">
        <f t="shared" si="215"/>
        <v>3571224.18</v>
      </c>
      <c r="D1033" s="11"/>
      <c r="E1033" s="33">
        <f t="shared" si="216"/>
        <v>137354.78</v>
      </c>
      <c r="F1033" s="11"/>
      <c r="G1033" s="11"/>
      <c r="H1033" s="11"/>
      <c r="I1033" s="11"/>
      <c r="J1033" s="11">
        <v>3433869.4</v>
      </c>
      <c r="K1033" s="11"/>
      <c r="L1033" s="12"/>
      <c r="M1033" s="11"/>
      <c r="N1033" s="12"/>
      <c r="O1033" s="11"/>
      <c r="P1033" s="11"/>
      <c r="Q1033" s="11"/>
      <c r="R1033" s="11"/>
      <c r="S1033" s="11"/>
    </row>
    <row r="1034" spans="1:19" ht="15" customHeight="1" x14ac:dyDescent="0.25">
      <c r="A1034" s="6" t="s">
        <v>657</v>
      </c>
      <c r="B1034" s="15" t="s">
        <v>160</v>
      </c>
      <c r="C1034" s="11">
        <f t="shared" si="215"/>
        <v>2439184.98</v>
      </c>
      <c r="D1034" s="11"/>
      <c r="E1034" s="33">
        <f t="shared" si="216"/>
        <v>93814.81</v>
      </c>
      <c r="F1034" s="11"/>
      <c r="G1034" s="11"/>
      <c r="H1034" s="11"/>
      <c r="I1034" s="11"/>
      <c r="J1034" s="11">
        <v>2345370.17</v>
      </c>
      <c r="K1034" s="11"/>
      <c r="L1034" s="12"/>
      <c r="M1034" s="11"/>
      <c r="N1034" s="12"/>
      <c r="O1034" s="11"/>
      <c r="P1034" s="11"/>
      <c r="Q1034" s="11"/>
      <c r="R1034" s="11"/>
      <c r="S1034" s="11"/>
    </row>
    <row r="1035" spans="1:19" ht="15" customHeight="1" x14ac:dyDescent="0.25">
      <c r="A1035" s="6"/>
      <c r="B1035" s="15" t="s">
        <v>587</v>
      </c>
      <c r="C1035" s="11">
        <f t="shared" si="215"/>
        <v>145892103.31</v>
      </c>
      <c r="D1035" s="11">
        <f t="shared" ref="D1035" si="217">SUM(D1026:D1034)</f>
        <v>2346303.6999999997</v>
      </c>
      <c r="E1035" s="11">
        <f t="shared" ref="E1035:S1035" si="218">SUM(E1026:E1034)</f>
        <v>5520992.3300000001</v>
      </c>
      <c r="F1035" s="11">
        <f t="shared" si="218"/>
        <v>11237101.199999999</v>
      </c>
      <c r="G1035" s="11">
        <f t="shared" si="218"/>
        <v>0</v>
      </c>
      <c r="H1035" s="11">
        <f t="shared" si="218"/>
        <v>18026167.789999999</v>
      </c>
      <c r="I1035" s="11">
        <f t="shared" si="218"/>
        <v>7513045.1600000001</v>
      </c>
      <c r="J1035" s="11">
        <f t="shared" si="218"/>
        <v>9293454.0399999991</v>
      </c>
      <c r="K1035" s="11">
        <f t="shared" si="218"/>
        <v>0</v>
      </c>
      <c r="L1035" s="12">
        <f t="shared" si="218"/>
        <v>4</v>
      </c>
      <c r="M1035" s="11">
        <f t="shared" si="218"/>
        <v>19886393.239999998</v>
      </c>
      <c r="N1035" s="11" t="s">
        <v>65</v>
      </c>
      <c r="O1035" s="11">
        <f t="shared" si="218"/>
        <v>0</v>
      </c>
      <c r="P1035" s="11">
        <f t="shared" si="218"/>
        <v>10460200.83</v>
      </c>
      <c r="Q1035" s="11">
        <f t="shared" si="218"/>
        <v>61608445.020000003</v>
      </c>
      <c r="R1035" s="11">
        <f t="shared" si="218"/>
        <v>0</v>
      </c>
      <c r="S1035" s="11">
        <f t="shared" si="218"/>
        <v>0</v>
      </c>
    </row>
    <row r="1036" spans="1:19" ht="15" customHeight="1" x14ac:dyDescent="0.25">
      <c r="A1036" s="6"/>
      <c r="B1036" s="6" t="s">
        <v>30</v>
      </c>
      <c r="C1036" s="11"/>
      <c r="D1036" s="11"/>
      <c r="E1036" s="33"/>
      <c r="F1036" s="11"/>
      <c r="G1036" s="11"/>
      <c r="H1036" s="11"/>
      <c r="I1036" s="11"/>
      <c r="J1036" s="11"/>
      <c r="K1036" s="11"/>
      <c r="L1036" s="12"/>
      <c r="M1036" s="11"/>
      <c r="N1036" s="11"/>
      <c r="O1036" s="11"/>
      <c r="P1036" s="11"/>
      <c r="Q1036" s="11"/>
      <c r="R1036" s="11"/>
      <c r="S1036" s="11"/>
    </row>
    <row r="1037" spans="1:19" ht="15" customHeight="1" x14ac:dyDescent="0.25">
      <c r="A1037" s="6" t="s">
        <v>658</v>
      </c>
      <c r="B1037" s="15" t="s">
        <v>1125</v>
      </c>
      <c r="C1037" s="11">
        <f t="shared" ref="C1037:C1039" si="219">ROUND(D1037+E1037+F1037+G1037+H1037+I1037+J1037+K1037+M1037+O1037+P1037+Q1037+R1037+S1037,2)</f>
        <v>23043506.309999999</v>
      </c>
      <c r="D1037" s="11"/>
      <c r="E1037" s="33">
        <f t="shared" ref="E1037:E1038" si="220">ROUNDUP(SUM(F1037+G1037+H1037+I1037+J1037+K1037+M1037+O1037+P1037+Q1037+R1037+S1037)*0.04,2)</f>
        <v>886288.71</v>
      </c>
      <c r="F1037" s="11">
        <v>6118194.9900000002</v>
      </c>
      <c r="G1037" s="11">
        <v>16039022.609999999</v>
      </c>
      <c r="H1037" s="11"/>
      <c r="I1037" s="11"/>
      <c r="J1037" s="11"/>
      <c r="K1037" s="11"/>
      <c r="L1037" s="12"/>
      <c r="M1037" s="11"/>
      <c r="N1037" s="11"/>
      <c r="O1037" s="11"/>
      <c r="P1037" s="11"/>
      <c r="Q1037" s="11"/>
      <c r="R1037" s="11"/>
      <c r="S1037" s="11"/>
    </row>
    <row r="1038" spans="1:19" ht="15" customHeight="1" x14ac:dyDescent="0.25">
      <c r="A1038" s="6" t="s">
        <v>659</v>
      </c>
      <c r="B1038" s="15" t="s">
        <v>1127</v>
      </c>
      <c r="C1038" s="11">
        <f t="shared" si="219"/>
        <v>59673087.840000004</v>
      </c>
      <c r="D1038" s="11"/>
      <c r="E1038" s="33">
        <f t="shared" si="220"/>
        <v>2295118.7699999996</v>
      </c>
      <c r="F1038" s="11"/>
      <c r="G1038" s="11"/>
      <c r="H1038" s="11"/>
      <c r="I1038" s="11"/>
      <c r="J1038" s="11"/>
      <c r="K1038" s="11"/>
      <c r="L1038" s="12"/>
      <c r="M1038" s="11"/>
      <c r="N1038" s="11"/>
      <c r="O1038" s="11"/>
      <c r="P1038" s="11"/>
      <c r="Q1038" s="11"/>
      <c r="R1038" s="11">
        <v>57377969.067000009</v>
      </c>
      <c r="S1038" s="11"/>
    </row>
    <row r="1039" spans="1:19" ht="15" customHeight="1" x14ac:dyDescent="0.25">
      <c r="A1039" s="6"/>
      <c r="B1039" s="15" t="s">
        <v>1126</v>
      </c>
      <c r="C1039" s="11">
        <f t="shared" si="219"/>
        <v>82716594.150000006</v>
      </c>
      <c r="D1039" s="11">
        <f t="shared" ref="D1039:S1039" si="221">SUM(D1037:D1038)</f>
        <v>0</v>
      </c>
      <c r="E1039" s="11">
        <f t="shared" si="221"/>
        <v>3181407.4799999995</v>
      </c>
      <c r="F1039" s="11">
        <f t="shared" si="221"/>
        <v>6118194.9900000002</v>
      </c>
      <c r="G1039" s="11">
        <f t="shared" si="221"/>
        <v>16039022.609999999</v>
      </c>
      <c r="H1039" s="11">
        <f t="shared" si="221"/>
        <v>0</v>
      </c>
      <c r="I1039" s="11">
        <f t="shared" si="221"/>
        <v>0</v>
      </c>
      <c r="J1039" s="11">
        <f t="shared" si="221"/>
        <v>0</v>
      </c>
      <c r="K1039" s="11">
        <f t="shared" si="221"/>
        <v>0</v>
      </c>
      <c r="L1039" s="12">
        <f t="shared" si="221"/>
        <v>0</v>
      </c>
      <c r="M1039" s="11">
        <f t="shared" si="221"/>
        <v>0</v>
      </c>
      <c r="N1039" s="11" t="s">
        <v>65</v>
      </c>
      <c r="O1039" s="11">
        <f t="shared" si="221"/>
        <v>0</v>
      </c>
      <c r="P1039" s="11">
        <f t="shared" si="221"/>
        <v>0</v>
      </c>
      <c r="Q1039" s="11">
        <f t="shared" si="221"/>
        <v>0</v>
      </c>
      <c r="R1039" s="11">
        <f t="shared" si="221"/>
        <v>57377969.067000009</v>
      </c>
      <c r="S1039" s="11">
        <f t="shared" si="221"/>
        <v>0</v>
      </c>
    </row>
    <row r="1040" spans="1:19" ht="15" customHeight="1" x14ac:dyDescent="0.25">
      <c r="A1040" s="6"/>
      <c r="B1040" s="6" t="s">
        <v>31</v>
      </c>
      <c r="C1040" s="11"/>
      <c r="D1040" s="13"/>
      <c r="E1040" s="13"/>
      <c r="F1040" s="13"/>
      <c r="G1040" s="13"/>
      <c r="H1040" s="13"/>
      <c r="I1040" s="13"/>
      <c r="J1040" s="13"/>
      <c r="K1040" s="13"/>
      <c r="L1040" s="14"/>
      <c r="M1040" s="13"/>
      <c r="N1040" s="13"/>
      <c r="O1040" s="13"/>
      <c r="P1040" s="13"/>
      <c r="Q1040" s="13"/>
      <c r="R1040" s="13"/>
      <c r="S1040" s="13"/>
    </row>
    <row r="1041" spans="1:19" ht="15" customHeight="1" x14ac:dyDescent="0.25">
      <c r="A1041" s="6" t="s">
        <v>660</v>
      </c>
      <c r="B1041" s="15" t="s">
        <v>1294</v>
      </c>
      <c r="C1041" s="11">
        <f t="shared" ref="C1041:C1050" si="222">ROUND(D1041+E1041+F1041+G1041+H1041+I1041+J1041+K1041+M1041+O1041+P1041+Q1041+R1041+S1041,2)</f>
        <v>9704920.4600000009</v>
      </c>
      <c r="D1041" s="11"/>
      <c r="E1041" s="11">
        <f>ROUNDUP(SUM(F1041+G1041+H1041+I1041+J1041+K1041+M1041+O1041+P1041+Q1041+R1041+S1041)*0.04,2)</f>
        <v>373266.18</v>
      </c>
      <c r="F1041" s="11"/>
      <c r="G1041" s="11"/>
      <c r="H1041" s="11"/>
      <c r="I1041" s="11"/>
      <c r="J1041" s="11">
        <v>9331654.2799999993</v>
      </c>
      <c r="K1041" s="11"/>
      <c r="L1041" s="12"/>
      <c r="M1041" s="11"/>
      <c r="N1041" s="12"/>
      <c r="O1041" s="11"/>
      <c r="P1041" s="11"/>
      <c r="Q1041" s="11"/>
      <c r="R1041" s="11"/>
      <c r="S1041" s="11"/>
    </row>
    <row r="1042" spans="1:19" ht="15" customHeight="1" x14ac:dyDescent="0.25">
      <c r="A1042" s="6" t="s">
        <v>661</v>
      </c>
      <c r="B1042" s="15" t="s">
        <v>1543</v>
      </c>
      <c r="C1042" s="11">
        <f>ROUND(D1042+E1042+F1042+G1042+H1042+I1042+J1042+K1042+M1042+O1042+P1042+Q1042+R1042+S1042,2)</f>
        <v>19424301.760000002</v>
      </c>
      <c r="D1042" s="11"/>
      <c r="E1042" s="11">
        <f>ROUNDUP(SUM(F1042+G1042+H1042+I1042+J1042+K1042+M1042+O1042+P1042+Q1042+R1042+S1042)*0.04,2)</f>
        <v>747088.53</v>
      </c>
      <c r="F1042" s="11"/>
      <c r="G1042" s="11"/>
      <c r="H1042" s="11">
        <v>9216767.7100000009</v>
      </c>
      <c r="I1042" s="11">
        <v>3638917.84</v>
      </c>
      <c r="J1042" s="11">
        <v>5821527.6799999997</v>
      </c>
      <c r="K1042" s="11"/>
      <c r="L1042" s="12"/>
      <c r="M1042" s="11"/>
      <c r="N1042" s="12"/>
      <c r="O1042" s="11"/>
      <c r="P1042" s="11"/>
      <c r="Q1042" s="11"/>
      <c r="R1042" s="11"/>
      <c r="S1042" s="11"/>
    </row>
    <row r="1043" spans="1:19" s="5" customFormat="1" ht="15" customHeight="1" x14ac:dyDescent="0.25">
      <c r="A1043" s="6" t="s">
        <v>662</v>
      </c>
      <c r="B1043" s="15" t="s">
        <v>1293</v>
      </c>
      <c r="C1043" s="11">
        <f t="shared" si="222"/>
        <v>30429087.550000001</v>
      </c>
      <c r="D1043" s="11"/>
      <c r="E1043" s="11">
        <f t="shared" ref="E1043:E1049" si="223">ROUNDUP(SUM(F1043+G1043+H1043+I1043+J1043+K1043+M1043+O1043+P1043+Q1043+R1043+S1043)*0.04,2)</f>
        <v>1170349.53</v>
      </c>
      <c r="F1043" s="11"/>
      <c r="G1043" s="11"/>
      <c r="H1043" s="11"/>
      <c r="I1043" s="11"/>
      <c r="J1043" s="11"/>
      <c r="K1043" s="11"/>
      <c r="L1043" s="12"/>
      <c r="M1043" s="11"/>
      <c r="N1043" s="11" t="s">
        <v>184</v>
      </c>
      <c r="O1043" s="11">
        <v>23882828.02</v>
      </c>
      <c r="P1043" s="11"/>
      <c r="Q1043" s="54">
        <v>5375910</v>
      </c>
      <c r="R1043" s="11"/>
      <c r="S1043" s="11"/>
    </row>
    <row r="1044" spans="1:19" s="5" customFormat="1" ht="15" customHeight="1" x14ac:dyDescent="0.25">
      <c r="A1044" s="6" t="s">
        <v>663</v>
      </c>
      <c r="B1044" s="15" t="s">
        <v>778</v>
      </c>
      <c r="C1044" s="11">
        <f t="shared" si="222"/>
        <v>15830563.35</v>
      </c>
      <c r="D1044" s="11">
        <f>ROUNDUP(SUM(K1044+M1044)*0.0214,2)</f>
        <v>319176.62</v>
      </c>
      <c r="E1044" s="11">
        <f t="shared" si="223"/>
        <v>596591.80000000005</v>
      </c>
      <c r="F1044" s="11"/>
      <c r="G1044" s="11"/>
      <c r="H1044" s="11"/>
      <c r="I1044" s="11"/>
      <c r="J1044" s="11"/>
      <c r="K1044" s="11"/>
      <c r="L1044" s="12">
        <v>3</v>
      </c>
      <c r="M1044" s="11">
        <v>14914794.93</v>
      </c>
      <c r="N1044" s="12"/>
      <c r="O1044" s="11"/>
      <c r="P1044" s="11"/>
      <c r="Q1044" s="11"/>
      <c r="R1044" s="11"/>
      <c r="S1044" s="11"/>
    </row>
    <row r="1045" spans="1:19" ht="15" customHeight="1" x14ac:dyDescent="0.25">
      <c r="A1045" s="6" t="s">
        <v>664</v>
      </c>
      <c r="B1045" s="15" t="s">
        <v>792</v>
      </c>
      <c r="C1045" s="11">
        <f t="shared" si="222"/>
        <v>15830563.35</v>
      </c>
      <c r="D1045" s="11">
        <f>ROUNDUP(SUM(K1045+M1045)*0.0214,2)</f>
        <v>319176.62</v>
      </c>
      <c r="E1045" s="11">
        <f t="shared" si="223"/>
        <v>596591.80000000005</v>
      </c>
      <c r="F1045" s="11"/>
      <c r="G1045" s="11"/>
      <c r="H1045" s="11"/>
      <c r="I1045" s="11"/>
      <c r="J1045" s="11"/>
      <c r="K1045" s="11"/>
      <c r="L1045" s="12">
        <v>3</v>
      </c>
      <c r="M1045" s="11">
        <v>14914794.93</v>
      </c>
      <c r="N1045" s="12"/>
      <c r="O1045" s="11"/>
      <c r="P1045" s="11"/>
      <c r="Q1045" s="11"/>
      <c r="R1045" s="11"/>
      <c r="S1045" s="11"/>
    </row>
    <row r="1046" spans="1:19" ht="15.75" customHeight="1" x14ac:dyDescent="0.25">
      <c r="A1046" s="6" t="s">
        <v>665</v>
      </c>
      <c r="B1046" s="15" t="s">
        <v>164</v>
      </c>
      <c r="C1046" s="11">
        <f t="shared" si="222"/>
        <v>27823937.260000002</v>
      </c>
      <c r="D1046" s="11"/>
      <c r="E1046" s="11">
        <f t="shared" si="223"/>
        <v>1070151.44</v>
      </c>
      <c r="F1046" s="11">
        <v>3815821.39</v>
      </c>
      <c r="G1046" s="11">
        <v>9453786.9700000007</v>
      </c>
      <c r="H1046" s="11">
        <v>6403820.2000000002</v>
      </c>
      <c r="I1046" s="11">
        <v>2707135.94</v>
      </c>
      <c r="J1046" s="11">
        <v>4373221.32</v>
      </c>
      <c r="K1046" s="11"/>
      <c r="L1046" s="12"/>
      <c r="M1046" s="11"/>
      <c r="N1046" s="12"/>
      <c r="O1046" s="11"/>
      <c r="P1046" s="11"/>
      <c r="Q1046" s="11"/>
      <c r="R1046" s="11"/>
      <c r="S1046" s="11"/>
    </row>
    <row r="1047" spans="1:19" ht="15" customHeight="1" x14ac:dyDescent="0.25">
      <c r="A1047" s="6" t="s">
        <v>666</v>
      </c>
      <c r="B1047" s="15" t="s">
        <v>791</v>
      </c>
      <c r="C1047" s="11">
        <f t="shared" si="222"/>
        <v>21107417.789999999</v>
      </c>
      <c r="D1047" s="11">
        <f>ROUNDUP(SUM(K1047+M1047)*0.0214,2)</f>
        <v>425568.82</v>
      </c>
      <c r="E1047" s="11">
        <f t="shared" si="223"/>
        <v>795455.73</v>
      </c>
      <c r="F1047" s="11"/>
      <c r="G1047" s="11"/>
      <c r="H1047" s="11"/>
      <c r="I1047" s="11"/>
      <c r="J1047" s="11"/>
      <c r="K1047" s="11"/>
      <c r="L1047" s="12">
        <v>4</v>
      </c>
      <c r="M1047" s="11">
        <v>19886393.239999998</v>
      </c>
      <c r="N1047" s="12"/>
      <c r="O1047" s="11"/>
      <c r="P1047" s="11"/>
      <c r="Q1047" s="11"/>
      <c r="R1047" s="11"/>
      <c r="S1047" s="11"/>
    </row>
    <row r="1048" spans="1:19" ht="15" customHeight="1" x14ac:dyDescent="0.25">
      <c r="A1048" s="6" t="s">
        <v>667</v>
      </c>
      <c r="B1048" s="15" t="s">
        <v>167</v>
      </c>
      <c r="C1048" s="11">
        <f t="shared" si="222"/>
        <v>66378407.299999997</v>
      </c>
      <c r="D1048" s="11"/>
      <c r="E1048" s="11">
        <f t="shared" si="223"/>
        <v>2553015.67</v>
      </c>
      <c r="F1048" s="11">
        <v>5371827.4900000002</v>
      </c>
      <c r="G1048" s="18">
        <v>14082398.92</v>
      </c>
      <c r="H1048" s="11">
        <v>9612926.7599999998</v>
      </c>
      <c r="I1048" s="24">
        <v>3795327.37</v>
      </c>
      <c r="J1048" s="18">
        <v>6071751.0700000003</v>
      </c>
      <c r="K1048" s="11"/>
      <c r="L1048" s="12"/>
      <c r="M1048" s="11"/>
      <c r="N1048" s="12" t="s">
        <v>135</v>
      </c>
      <c r="O1048" s="11">
        <v>17074492.41</v>
      </c>
      <c r="P1048" s="11"/>
      <c r="Q1048" s="11">
        <v>7816667.6100000003</v>
      </c>
      <c r="R1048" s="11"/>
      <c r="S1048" s="11"/>
    </row>
    <row r="1049" spans="1:19" ht="15" customHeight="1" x14ac:dyDescent="0.25">
      <c r="A1049" s="6" t="s">
        <v>668</v>
      </c>
      <c r="B1049" s="15" t="s">
        <v>1509</v>
      </c>
      <c r="C1049" s="11">
        <f t="shared" si="222"/>
        <v>14342411.48</v>
      </c>
      <c r="D1049" s="11"/>
      <c r="E1049" s="11">
        <f t="shared" si="223"/>
        <v>551631.22</v>
      </c>
      <c r="F1049" s="11"/>
      <c r="G1049" s="11"/>
      <c r="H1049" s="11"/>
      <c r="I1049" s="11"/>
      <c r="J1049" s="11">
        <v>1392026.34</v>
      </c>
      <c r="K1049" s="11"/>
      <c r="L1049" s="12"/>
      <c r="M1049" s="11"/>
      <c r="N1049" s="11" t="s">
        <v>184</v>
      </c>
      <c r="O1049" s="11">
        <v>12398753.92</v>
      </c>
      <c r="P1049" s="11"/>
      <c r="Q1049" s="11"/>
      <c r="R1049" s="11"/>
      <c r="S1049" s="11"/>
    </row>
    <row r="1050" spans="1:19" ht="15" customHeight="1" x14ac:dyDescent="0.25">
      <c r="A1050" s="6"/>
      <c r="B1050" s="22" t="s">
        <v>168</v>
      </c>
      <c r="C1050" s="11">
        <f t="shared" si="222"/>
        <v>220871610.30000001</v>
      </c>
      <c r="D1050" s="11">
        <f t="shared" ref="D1050" si="224">SUM(D1041:D1049)</f>
        <v>1063922.06</v>
      </c>
      <c r="E1050" s="11">
        <f t="shared" ref="E1050:S1050" si="225">SUM(E1041:E1049)</f>
        <v>8454141.9000000004</v>
      </c>
      <c r="F1050" s="11">
        <f t="shared" si="225"/>
        <v>9187648.8800000008</v>
      </c>
      <c r="G1050" s="11">
        <f t="shared" si="225"/>
        <v>23536185.890000001</v>
      </c>
      <c r="H1050" s="11">
        <f t="shared" si="225"/>
        <v>25233514.670000002</v>
      </c>
      <c r="I1050" s="11">
        <f t="shared" si="225"/>
        <v>10141381.149999999</v>
      </c>
      <c r="J1050" s="11">
        <f t="shared" si="225"/>
        <v>26990180.690000001</v>
      </c>
      <c r="K1050" s="11">
        <f t="shared" si="225"/>
        <v>0</v>
      </c>
      <c r="L1050" s="12">
        <f t="shared" si="225"/>
        <v>10</v>
      </c>
      <c r="M1050" s="11">
        <f t="shared" si="225"/>
        <v>49715983.099999994</v>
      </c>
      <c r="N1050" s="11" t="s">
        <v>65</v>
      </c>
      <c r="O1050" s="11">
        <f t="shared" si="225"/>
        <v>53356074.350000001</v>
      </c>
      <c r="P1050" s="11">
        <f t="shared" si="225"/>
        <v>0</v>
      </c>
      <c r="Q1050" s="11">
        <f t="shared" si="225"/>
        <v>13192577.609999999</v>
      </c>
      <c r="R1050" s="11">
        <f t="shared" si="225"/>
        <v>0</v>
      </c>
      <c r="S1050" s="11">
        <f t="shared" si="225"/>
        <v>0</v>
      </c>
    </row>
    <row r="1051" spans="1:19" ht="15" customHeight="1" x14ac:dyDescent="0.25">
      <c r="A1051" s="6"/>
      <c r="B1051" s="6" t="s">
        <v>32</v>
      </c>
      <c r="C1051" s="11"/>
      <c r="D1051" s="13"/>
      <c r="E1051" s="13"/>
      <c r="F1051" s="13"/>
      <c r="G1051" s="13"/>
      <c r="H1051" s="13"/>
      <c r="I1051" s="13"/>
      <c r="J1051" s="13"/>
      <c r="K1051" s="13"/>
      <c r="L1051" s="14"/>
      <c r="M1051" s="13"/>
      <c r="N1051" s="13"/>
      <c r="O1051" s="13"/>
      <c r="P1051" s="13"/>
      <c r="Q1051" s="13"/>
      <c r="R1051" s="13"/>
      <c r="S1051" s="13"/>
    </row>
    <row r="1052" spans="1:19" ht="15.75" customHeight="1" x14ac:dyDescent="0.25">
      <c r="A1052" s="6" t="s">
        <v>669</v>
      </c>
      <c r="B1052" s="15" t="s">
        <v>1510</v>
      </c>
      <c r="C1052" s="11">
        <f t="shared" ref="C1052:C1070" si="226">ROUND(D1052+E1052+F1052+G1052+H1052+I1052+J1052+K1052+M1052+O1052+P1052+Q1052+R1052+S1052,2)</f>
        <v>28476458.23</v>
      </c>
      <c r="D1052" s="11"/>
      <c r="E1052" s="11">
        <f t="shared" ref="E1052:E1069" si="227">ROUNDUP(SUM(F1052+G1052+H1052+I1052+J1052+K1052+M1052+O1052+P1052+Q1052+R1052+S1052)*0.04,2)</f>
        <v>1095248.3999999999</v>
      </c>
      <c r="F1052" s="13"/>
      <c r="G1052" s="11">
        <v>6532201.3399999999</v>
      </c>
      <c r="H1052" s="11">
        <v>4459004.9800000004</v>
      </c>
      <c r="I1052" s="11">
        <v>1760489.86</v>
      </c>
      <c r="J1052" s="11">
        <v>2816416.22</v>
      </c>
      <c r="K1052" s="13"/>
      <c r="L1052" s="14"/>
      <c r="M1052" s="11"/>
      <c r="N1052" s="13" t="s">
        <v>135</v>
      </c>
      <c r="O1052" s="11">
        <v>11813097.43</v>
      </c>
      <c r="P1052" s="13"/>
      <c r="Q1052" s="13"/>
      <c r="R1052" s="13"/>
      <c r="S1052" s="13"/>
    </row>
    <row r="1053" spans="1:19" ht="15" customHeight="1" x14ac:dyDescent="0.25">
      <c r="A1053" s="6" t="s">
        <v>670</v>
      </c>
      <c r="B1053" s="15" t="s">
        <v>1511</v>
      </c>
      <c r="C1053" s="11">
        <f t="shared" si="226"/>
        <v>42712537.159999996</v>
      </c>
      <c r="D1053" s="11"/>
      <c r="E1053" s="11">
        <f t="shared" si="227"/>
        <v>1642789.9</v>
      </c>
      <c r="F1053" s="13"/>
      <c r="G1053" s="11">
        <v>9797434.5199999996</v>
      </c>
      <c r="H1053" s="11">
        <v>6687915.2999999998</v>
      </c>
      <c r="I1053" s="11">
        <v>2640500.9900000002</v>
      </c>
      <c r="J1053" s="11">
        <v>4224250.3</v>
      </c>
      <c r="K1053" s="13"/>
      <c r="L1053" s="14"/>
      <c r="M1053" s="11"/>
      <c r="N1053" s="13" t="s">
        <v>135</v>
      </c>
      <c r="O1053" s="11">
        <v>17719646.149999999</v>
      </c>
      <c r="P1053" s="13"/>
      <c r="Q1053" s="13"/>
      <c r="R1053" s="13"/>
      <c r="S1053" s="13"/>
    </row>
    <row r="1054" spans="1:19" ht="15" customHeight="1" x14ac:dyDescent="0.25">
      <c r="A1054" s="6" t="s">
        <v>671</v>
      </c>
      <c r="B1054" s="15" t="s">
        <v>741</v>
      </c>
      <c r="C1054" s="11">
        <f t="shared" si="226"/>
        <v>15830563.35</v>
      </c>
      <c r="D1054" s="11">
        <f>ROUNDUP(SUM(K1054+M1054)*0.0214,2)</f>
        <v>319176.62</v>
      </c>
      <c r="E1054" s="11">
        <f t="shared" si="227"/>
        <v>596591.80000000005</v>
      </c>
      <c r="F1054" s="13"/>
      <c r="G1054" s="13"/>
      <c r="H1054" s="13"/>
      <c r="I1054" s="13"/>
      <c r="J1054" s="13"/>
      <c r="K1054" s="13"/>
      <c r="L1054" s="14">
        <v>3</v>
      </c>
      <c r="M1054" s="11">
        <v>14914794.93</v>
      </c>
      <c r="N1054" s="13"/>
      <c r="O1054" s="13"/>
      <c r="P1054" s="13"/>
      <c r="Q1054" s="13"/>
      <c r="R1054" s="13"/>
      <c r="S1054" s="13"/>
    </row>
    <row r="1055" spans="1:19" ht="15" customHeight="1" x14ac:dyDescent="0.25">
      <c r="A1055" s="6" t="s">
        <v>672</v>
      </c>
      <c r="B1055" s="15" t="s">
        <v>806</v>
      </c>
      <c r="C1055" s="11">
        <f t="shared" si="226"/>
        <v>10553708.9</v>
      </c>
      <c r="D1055" s="11">
        <f>ROUNDUP(SUM(K1055+M1055)*0.0214,2)</f>
        <v>212784.41</v>
      </c>
      <c r="E1055" s="11">
        <f t="shared" si="227"/>
        <v>397727.87</v>
      </c>
      <c r="F1055" s="13"/>
      <c r="G1055" s="13"/>
      <c r="H1055" s="13"/>
      <c r="I1055" s="13"/>
      <c r="J1055" s="13"/>
      <c r="K1055" s="13"/>
      <c r="L1055" s="14">
        <v>2</v>
      </c>
      <c r="M1055" s="11">
        <v>9943196.6199999992</v>
      </c>
      <c r="N1055" s="13"/>
      <c r="O1055" s="13"/>
      <c r="P1055" s="13"/>
      <c r="Q1055" s="13"/>
      <c r="R1055" s="13"/>
      <c r="S1055" s="13"/>
    </row>
    <row r="1056" spans="1:19" ht="15" customHeight="1" x14ac:dyDescent="0.25">
      <c r="A1056" s="6" t="s">
        <v>673</v>
      </c>
      <c r="B1056" s="15" t="s">
        <v>807</v>
      </c>
      <c r="C1056" s="11">
        <f t="shared" si="226"/>
        <v>10553708.9</v>
      </c>
      <c r="D1056" s="11">
        <f>ROUNDUP(SUM(K1056+M1056)*0.0214,2)</f>
        <v>212784.41</v>
      </c>
      <c r="E1056" s="11">
        <f t="shared" si="227"/>
        <v>397727.87</v>
      </c>
      <c r="F1056" s="13"/>
      <c r="G1056" s="13"/>
      <c r="H1056" s="13"/>
      <c r="I1056" s="13"/>
      <c r="J1056" s="13"/>
      <c r="K1056" s="13"/>
      <c r="L1056" s="14">
        <v>2</v>
      </c>
      <c r="M1056" s="11">
        <v>9943196.6199999992</v>
      </c>
      <c r="N1056" s="13"/>
      <c r="O1056" s="13"/>
      <c r="P1056" s="13"/>
      <c r="Q1056" s="13"/>
      <c r="R1056" s="13"/>
      <c r="S1056" s="13"/>
    </row>
    <row r="1057" spans="1:19" ht="15" customHeight="1" x14ac:dyDescent="0.25">
      <c r="A1057" s="6" t="s">
        <v>674</v>
      </c>
      <c r="B1057" s="15" t="s">
        <v>616</v>
      </c>
      <c r="C1057" s="11">
        <f t="shared" si="226"/>
        <v>37443246.399999999</v>
      </c>
      <c r="D1057" s="11"/>
      <c r="E1057" s="11">
        <f t="shared" si="227"/>
        <v>1440124.87</v>
      </c>
      <c r="F1057" s="11"/>
      <c r="G1057" s="11"/>
      <c r="H1057" s="11">
        <v>10965839.560000001</v>
      </c>
      <c r="I1057" s="11">
        <v>5818451.8899999997</v>
      </c>
      <c r="J1057" s="11"/>
      <c r="K1057" s="11"/>
      <c r="L1057" s="12"/>
      <c r="M1057" s="11"/>
      <c r="N1057" s="12" t="s">
        <v>135</v>
      </c>
      <c r="O1057" s="11">
        <v>19218830.079999998</v>
      </c>
      <c r="P1057" s="11"/>
      <c r="Q1057" s="11"/>
      <c r="R1057" s="11"/>
      <c r="S1057" s="11"/>
    </row>
    <row r="1058" spans="1:19" ht="15" customHeight="1" x14ac:dyDescent="0.25">
      <c r="A1058" s="6" t="s">
        <v>675</v>
      </c>
      <c r="B1058" s="15" t="s">
        <v>752</v>
      </c>
      <c r="C1058" s="11">
        <f t="shared" si="226"/>
        <v>26384272.239999998</v>
      </c>
      <c r="D1058" s="11">
        <f>ROUNDUP(SUM(K1058+M1058)*0.0214,2)</f>
        <v>531961.02</v>
      </c>
      <c r="E1058" s="11">
        <f t="shared" si="227"/>
        <v>994319.67</v>
      </c>
      <c r="F1058" s="11"/>
      <c r="G1058" s="11"/>
      <c r="H1058" s="11"/>
      <c r="I1058" s="11"/>
      <c r="J1058" s="11"/>
      <c r="K1058" s="11"/>
      <c r="L1058" s="12">
        <v>5</v>
      </c>
      <c r="M1058" s="33">
        <v>24857991.549999997</v>
      </c>
      <c r="N1058" s="12"/>
      <c r="O1058" s="11"/>
      <c r="P1058" s="11"/>
      <c r="Q1058" s="11"/>
      <c r="R1058" s="11"/>
      <c r="S1058" s="11"/>
    </row>
    <row r="1059" spans="1:19" ht="15" customHeight="1" x14ac:dyDescent="0.25">
      <c r="A1059" s="6" t="s">
        <v>676</v>
      </c>
      <c r="B1059" s="15" t="s">
        <v>1239</v>
      </c>
      <c r="C1059" s="11">
        <f t="shared" si="226"/>
        <v>32220206.379999999</v>
      </c>
      <c r="D1059" s="11"/>
      <c r="E1059" s="11">
        <f t="shared" si="227"/>
        <v>1239238.71</v>
      </c>
      <c r="F1059" s="13"/>
      <c r="G1059" s="11">
        <v>14656680.98</v>
      </c>
      <c r="H1059" s="11">
        <v>10004929.43</v>
      </c>
      <c r="I1059" s="11"/>
      <c r="J1059" s="11">
        <v>6319357.2599999998</v>
      </c>
      <c r="K1059" s="13"/>
      <c r="L1059" s="14"/>
      <c r="M1059" s="11"/>
      <c r="N1059" s="13"/>
      <c r="O1059" s="13"/>
      <c r="P1059" s="13"/>
      <c r="Q1059" s="13"/>
      <c r="R1059" s="13"/>
      <c r="S1059" s="13"/>
    </row>
    <row r="1060" spans="1:19" ht="15" customHeight="1" x14ac:dyDescent="0.25">
      <c r="A1060" s="6" t="s">
        <v>677</v>
      </c>
      <c r="B1060" s="15" t="s">
        <v>793</v>
      </c>
      <c r="C1060" s="11">
        <f t="shared" si="226"/>
        <v>31661126.690000001</v>
      </c>
      <c r="D1060" s="11">
        <f>ROUNDUP(SUM(K1060+M1060)*0.0214,2)</f>
        <v>638353.23</v>
      </c>
      <c r="E1060" s="11">
        <f t="shared" si="227"/>
        <v>1193183.6000000001</v>
      </c>
      <c r="F1060" s="11"/>
      <c r="G1060" s="11"/>
      <c r="H1060" s="11"/>
      <c r="I1060" s="11"/>
      <c r="J1060" s="11"/>
      <c r="K1060" s="11"/>
      <c r="L1060" s="12">
        <v>6</v>
      </c>
      <c r="M1060" s="11">
        <v>29829589.859999999</v>
      </c>
      <c r="N1060" s="12"/>
      <c r="O1060" s="11"/>
      <c r="P1060" s="11"/>
      <c r="Q1060" s="11"/>
      <c r="R1060" s="11"/>
      <c r="S1060" s="11"/>
    </row>
    <row r="1061" spans="1:19" ht="15" customHeight="1" x14ac:dyDescent="0.25">
      <c r="A1061" s="6" t="s">
        <v>678</v>
      </c>
      <c r="B1061" s="15" t="s">
        <v>1240</v>
      </c>
      <c r="C1061" s="11">
        <f t="shared" si="226"/>
        <v>14923113.34</v>
      </c>
      <c r="D1061" s="11"/>
      <c r="E1061" s="11">
        <f t="shared" si="227"/>
        <v>573965.9</v>
      </c>
      <c r="F1061" s="13"/>
      <c r="G1061" s="13"/>
      <c r="H1061" s="13"/>
      <c r="I1061" s="13"/>
      <c r="J1061" s="11">
        <v>14349147.439999999</v>
      </c>
      <c r="K1061" s="13"/>
      <c r="L1061" s="14"/>
      <c r="M1061" s="11"/>
      <c r="N1061" s="13"/>
      <c r="O1061" s="13"/>
      <c r="P1061" s="13"/>
      <c r="Q1061" s="13"/>
      <c r="R1061" s="13"/>
      <c r="S1061" s="13"/>
    </row>
    <row r="1062" spans="1:19" ht="15" customHeight="1" x14ac:dyDescent="0.25">
      <c r="A1062" s="6" t="s">
        <v>679</v>
      </c>
      <c r="B1062" s="15" t="s">
        <v>759</v>
      </c>
      <c r="C1062" s="11">
        <f t="shared" si="226"/>
        <v>26384272.239999998</v>
      </c>
      <c r="D1062" s="11">
        <f>ROUNDUP(SUM(K1062+M1062)*0.0214,2)</f>
        <v>531961.02</v>
      </c>
      <c r="E1062" s="11">
        <f t="shared" si="227"/>
        <v>994319.67</v>
      </c>
      <c r="F1062" s="11"/>
      <c r="G1062" s="11"/>
      <c r="H1062" s="11"/>
      <c r="I1062" s="11"/>
      <c r="J1062" s="11"/>
      <c r="K1062" s="11"/>
      <c r="L1062" s="12">
        <v>5</v>
      </c>
      <c r="M1062" s="33">
        <v>24857991.549999997</v>
      </c>
      <c r="N1062" s="12"/>
      <c r="O1062" s="11"/>
      <c r="P1062" s="11"/>
      <c r="Q1062" s="11"/>
      <c r="R1062" s="11"/>
      <c r="S1062" s="11"/>
    </row>
    <row r="1063" spans="1:19" ht="15" customHeight="1" x14ac:dyDescent="0.25">
      <c r="A1063" s="6" t="s">
        <v>685</v>
      </c>
      <c r="B1063" s="15" t="s">
        <v>760</v>
      </c>
      <c r="C1063" s="11">
        <f t="shared" si="226"/>
        <v>15830563.35</v>
      </c>
      <c r="D1063" s="11">
        <f>ROUNDUP(SUM(K1063+M1063)*0.0214,2)</f>
        <v>319176.62</v>
      </c>
      <c r="E1063" s="11">
        <f t="shared" si="227"/>
        <v>596591.80000000005</v>
      </c>
      <c r="F1063" s="11"/>
      <c r="G1063" s="11"/>
      <c r="H1063" s="11"/>
      <c r="I1063" s="11"/>
      <c r="J1063" s="11"/>
      <c r="K1063" s="11"/>
      <c r="L1063" s="12">
        <v>3</v>
      </c>
      <c r="M1063" s="11">
        <v>14914794.93</v>
      </c>
      <c r="N1063" s="12"/>
      <c r="O1063" s="11"/>
      <c r="P1063" s="11"/>
      <c r="Q1063" s="11"/>
      <c r="R1063" s="11"/>
      <c r="S1063" s="11"/>
    </row>
    <row r="1064" spans="1:19" ht="15" customHeight="1" x14ac:dyDescent="0.25">
      <c r="A1064" s="6" t="s">
        <v>686</v>
      </c>
      <c r="B1064" s="15" t="s">
        <v>1241</v>
      </c>
      <c r="C1064" s="11">
        <f t="shared" si="226"/>
        <v>26602165.399999999</v>
      </c>
      <c r="D1064" s="11"/>
      <c r="E1064" s="11">
        <f t="shared" si="227"/>
        <v>1023160.21</v>
      </c>
      <c r="F1064" s="11">
        <v>3409815.68</v>
      </c>
      <c r="G1064" s="11">
        <v>9001279.4800000004</v>
      </c>
      <c r="H1064" s="11">
        <v>5830954.71</v>
      </c>
      <c r="I1064" s="11">
        <v>2883171.64</v>
      </c>
      <c r="J1064" s="11">
        <v>4453783.68</v>
      </c>
      <c r="K1064" s="13"/>
      <c r="L1064" s="14"/>
      <c r="M1064" s="11"/>
      <c r="N1064" s="13"/>
      <c r="O1064" s="13"/>
      <c r="P1064" s="13"/>
      <c r="Q1064" s="13"/>
      <c r="R1064" s="13"/>
      <c r="S1064" s="13"/>
    </row>
    <row r="1065" spans="1:19" ht="15" customHeight="1" x14ac:dyDescent="0.25">
      <c r="A1065" s="6" t="s">
        <v>687</v>
      </c>
      <c r="B1065" s="15" t="s">
        <v>617</v>
      </c>
      <c r="C1065" s="11">
        <f t="shared" si="226"/>
        <v>10346821.68</v>
      </c>
      <c r="D1065" s="11"/>
      <c r="E1065" s="11">
        <f t="shared" si="227"/>
        <v>397954.68</v>
      </c>
      <c r="F1065" s="11"/>
      <c r="G1065" s="11"/>
      <c r="H1065" s="11"/>
      <c r="I1065" s="11"/>
      <c r="J1065" s="11"/>
      <c r="K1065" s="11"/>
      <c r="L1065" s="12"/>
      <c r="M1065" s="11"/>
      <c r="N1065" s="12" t="s">
        <v>135</v>
      </c>
      <c r="O1065" s="11">
        <v>9948867</v>
      </c>
      <c r="P1065" s="11"/>
      <c r="Q1065" s="11"/>
      <c r="R1065" s="11"/>
      <c r="S1065" s="11"/>
    </row>
    <row r="1066" spans="1:19" ht="15" customHeight="1" x14ac:dyDescent="0.25">
      <c r="A1066" s="6" t="s">
        <v>688</v>
      </c>
      <c r="B1066" s="15" t="s">
        <v>618</v>
      </c>
      <c r="C1066" s="11">
        <f t="shared" si="226"/>
        <v>10325506.34</v>
      </c>
      <c r="D1066" s="11"/>
      <c r="E1066" s="11">
        <f t="shared" si="227"/>
        <v>397134.86</v>
      </c>
      <c r="F1066" s="11"/>
      <c r="G1066" s="11"/>
      <c r="H1066" s="11"/>
      <c r="I1066" s="11"/>
      <c r="J1066" s="11"/>
      <c r="K1066" s="11"/>
      <c r="L1066" s="12"/>
      <c r="M1066" s="11"/>
      <c r="N1066" s="12" t="s">
        <v>135</v>
      </c>
      <c r="O1066" s="11">
        <v>9928371.4800000004</v>
      </c>
      <c r="P1066" s="11"/>
      <c r="Q1066" s="11"/>
      <c r="R1066" s="11"/>
      <c r="S1066" s="11"/>
    </row>
    <row r="1067" spans="1:19" ht="15" customHeight="1" x14ac:dyDescent="0.25">
      <c r="A1067" s="6" t="s">
        <v>689</v>
      </c>
      <c r="B1067" s="15" t="s">
        <v>1242</v>
      </c>
      <c r="C1067" s="11">
        <f t="shared" si="226"/>
        <v>2698399.46</v>
      </c>
      <c r="D1067" s="11"/>
      <c r="E1067" s="11">
        <f t="shared" si="227"/>
        <v>103784.59999999999</v>
      </c>
      <c r="F1067" s="11"/>
      <c r="G1067" s="11"/>
      <c r="H1067" s="11"/>
      <c r="I1067" s="11"/>
      <c r="J1067" s="11">
        <v>2594614.86</v>
      </c>
      <c r="K1067" s="11"/>
      <c r="L1067" s="12"/>
      <c r="M1067" s="11"/>
      <c r="N1067" s="11"/>
      <c r="O1067" s="11"/>
      <c r="P1067" s="13"/>
      <c r="Q1067" s="13"/>
      <c r="R1067" s="13"/>
      <c r="S1067" s="13"/>
    </row>
    <row r="1068" spans="1:19" ht="15" customHeight="1" x14ac:dyDescent="0.25">
      <c r="A1068" s="6" t="s">
        <v>690</v>
      </c>
      <c r="B1068" s="15" t="s">
        <v>1243</v>
      </c>
      <c r="C1068" s="11">
        <f t="shared" si="226"/>
        <v>69081933.230000004</v>
      </c>
      <c r="D1068" s="11"/>
      <c r="E1068" s="11">
        <f t="shared" si="227"/>
        <v>2656997.44</v>
      </c>
      <c r="F1068" s="11"/>
      <c r="G1068" s="11">
        <v>14915193.060000001</v>
      </c>
      <c r="H1068" s="11">
        <v>10181394.699999999</v>
      </c>
      <c r="I1068" s="11">
        <v>4019785.18</v>
      </c>
      <c r="J1068" s="11">
        <v>6430817.0300000003</v>
      </c>
      <c r="K1068" s="11"/>
      <c r="L1068" s="12"/>
      <c r="M1068" s="11"/>
      <c r="N1068" s="11" t="s">
        <v>184</v>
      </c>
      <c r="O1068" s="11">
        <v>30877745.82</v>
      </c>
      <c r="P1068" s="13"/>
      <c r="Q1068" s="13"/>
      <c r="R1068" s="13"/>
      <c r="S1068" s="13"/>
    </row>
    <row r="1069" spans="1:19" ht="15" customHeight="1" x14ac:dyDescent="0.25">
      <c r="A1069" s="6" t="s">
        <v>691</v>
      </c>
      <c r="B1069" s="15" t="s">
        <v>1244</v>
      </c>
      <c r="C1069" s="11">
        <f t="shared" si="226"/>
        <v>69182520.159999996</v>
      </c>
      <c r="D1069" s="11"/>
      <c r="E1069" s="11">
        <f t="shared" si="227"/>
        <v>2660866.16</v>
      </c>
      <c r="F1069" s="11"/>
      <c r="G1069" s="11">
        <v>14933844.1</v>
      </c>
      <c r="H1069" s="11">
        <v>10194126.26</v>
      </c>
      <c r="I1069" s="11">
        <v>4024811.81</v>
      </c>
      <c r="J1069" s="11">
        <v>6438858.5899999999</v>
      </c>
      <c r="K1069" s="11"/>
      <c r="L1069" s="12"/>
      <c r="M1069" s="11"/>
      <c r="N1069" s="11" t="s">
        <v>184</v>
      </c>
      <c r="O1069" s="11">
        <v>30930013.239999998</v>
      </c>
      <c r="P1069" s="13"/>
      <c r="Q1069" s="13"/>
      <c r="R1069" s="13"/>
      <c r="S1069" s="13"/>
    </row>
    <row r="1070" spans="1:19" ht="15" customHeight="1" x14ac:dyDescent="0.25">
      <c r="A1070" s="6"/>
      <c r="B1070" s="15" t="s">
        <v>588</v>
      </c>
      <c r="C1070" s="11">
        <f t="shared" si="226"/>
        <v>481211123.44999999</v>
      </c>
      <c r="D1070" s="11">
        <f t="shared" ref="D1070" si="228">SUM(D1052:D1069)</f>
        <v>2766197.33</v>
      </c>
      <c r="E1070" s="11">
        <f t="shared" ref="E1070:S1070" si="229">SUM(E1052:E1069)</f>
        <v>18401728.009999998</v>
      </c>
      <c r="F1070" s="11">
        <f t="shared" si="229"/>
        <v>3409815.68</v>
      </c>
      <c r="G1070" s="11">
        <f t="shared" si="229"/>
        <v>69836633.480000004</v>
      </c>
      <c r="H1070" s="11">
        <f t="shared" si="229"/>
        <v>58324164.940000005</v>
      </c>
      <c r="I1070" s="11">
        <f t="shared" si="229"/>
        <v>21147211.370000001</v>
      </c>
      <c r="J1070" s="11">
        <f t="shared" si="229"/>
        <v>47627245.379999995</v>
      </c>
      <c r="K1070" s="11">
        <f t="shared" si="229"/>
        <v>0</v>
      </c>
      <c r="L1070" s="12">
        <f t="shared" si="229"/>
        <v>26</v>
      </c>
      <c r="M1070" s="11">
        <f t="shared" si="229"/>
        <v>129261556.05999997</v>
      </c>
      <c r="N1070" s="11" t="s">
        <v>65</v>
      </c>
      <c r="O1070" s="11">
        <f t="shared" si="229"/>
        <v>130436571.2</v>
      </c>
      <c r="P1070" s="11">
        <f t="shared" si="229"/>
        <v>0</v>
      </c>
      <c r="Q1070" s="11">
        <f t="shared" si="229"/>
        <v>0</v>
      </c>
      <c r="R1070" s="11">
        <f t="shared" si="229"/>
        <v>0</v>
      </c>
      <c r="S1070" s="11">
        <f t="shared" si="229"/>
        <v>0</v>
      </c>
    </row>
    <row r="1071" spans="1:19" ht="15" customHeight="1" x14ac:dyDescent="0.25">
      <c r="A1071" s="6"/>
      <c r="B1071" s="6" t="s">
        <v>33</v>
      </c>
      <c r="C1071" s="11"/>
      <c r="D1071" s="13"/>
      <c r="E1071" s="13"/>
      <c r="F1071" s="13"/>
      <c r="G1071" s="13"/>
      <c r="H1071" s="13"/>
      <c r="I1071" s="13"/>
      <c r="J1071" s="13"/>
      <c r="K1071" s="13"/>
      <c r="L1071" s="14"/>
      <c r="M1071" s="13"/>
      <c r="N1071" s="13"/>
      <c r="O1071" s="13"/>
      <c r="P1071" s="13"/>
      <c r="Q1071" s="13"/>
      <c r="R1071" s="13"/>
      <c r="S1071" s="13"/>
    </row>
    <row r="1072" spans="1:19" ht="15" customHeight="1" x14ac:dyDescent="0.25">
      <c r="A1072" s="6" t="s">
        <v>692</v>
      </c>
      <c r="B1072" s="15" t="s">
        <v>1435</v>
      </c>
      <c r="C1072" s="11">
        <f t="shared" ref="C1072:C1081" si="230">ROUNDUP(SUM(D1072+E1072+F1072+G1072+H1072+I1072+J1072+K1072+M1072+O1072+P1072+Q1072+R1072+S1072),2)</f>
        <v>34873913.530000001</v>
      </c>
      <c r="D1072" s="11"/>
      <c r="E1072" s="11">
        <f t="shared" ref="E1072:E1080" si="231">ROUNDUP(SUM(F1072+G1072+H1072+I1072+J1072+K1072+M1072+O1072+P1072+Q1072+R1072+S1072)*0.04,2)</f>
        <v>1341304.3700000001</v>
      </c>
      <c r="F1072" s="11"/>
      <c r="G1072" s="11">
        <v>19776408.890000001</v>
      </c>
      <c r="H1072" s="11">
        <v>8987468.1699999999</v>
      </c>
      <c r="I1072" s="11">
        <v>4768732.0999999996</v>
      </c>
      <c r="J1072" s="11"/>
      <c r="K1072" s="11"/>
      <c r="L1072" s="12"/>
      <c r="M1072" s="11"/>
      <c r="N1072" s="11"/>
      <c r="O1072" s="11"/>
      <c r="P1072" s="11"/>
      <c r="Q1072" s="11"/>
      <c r="R1072" s="11"/>
      <c r="S1072" s="11"/>
    </row>
    <row r="1073" spans="1:19" ht="15" customHeight="1" x14ac:dyDescent="0.25">
      <c r="A1073" s="6" t="s">
        <v>693</v>
      </c>
      <c r="B1073" s="15" t="s">
        <v>1436</v>
      </c>
      <c r="C1073" s="11">
        <f t="shared" si="230"/>
        <v>20830171.739999998</v>
      </c>
      <c r="D1073" s="11"/>
      <c r="E1073" s="11">
        <f t="shared" si="231"/>
        <v>801160.46</v>
      </c>
      <c r="F1073" s="11"/>
      <c r="G1073" s="11"/>
      <c r="H1073" s="11">
        <v>9305122.6400000006</v>
      </c>
      <c r="I1073" s="11">
        <v>4937278.91</v>
      </c>
      <c r="J1073" s="11">
        <v>5786609.7300000004</v>
      </c>
      <c r="K1073" s="11"/>
      <c r="L1073" s="12"/>
      <c r="M1073" s="11"/>
      <c r="N1073" s="11"/>
      <c r="O1073" s="11"/>
      <c r="P1073" s="11"/>
      <c r="Q1073" s="11"/>
      <c r="R1073" s="11"/>
      <c r="S1073" s="11"/>
    </row>
    <row r="1074" spans="1:19" ht="15" customHeight="1" x14ac:dyDescent="0.25">
      <c r="A1074" s="6" t="s">
        <v>694</v>
      </c>
      <c r="B1074" s="15" t="s">
        <v>1437</v>
      </c>
      <c r="C1074" s="11">
        <f t="shared" si="230"/>
        <v>41561275.960000001</v>
      </c>
      <c r="D1074" s="11">
        <f>ROUNDUP(SUM(F1074+G1074+H1074+I1074+J1074+K1074+M1074+O1074+P1074+Q1074+R1074+S1074)*0.0214,2)</f>
        <v>837960.53</v>
      </c>
      <c r="E1074" s="11">
        <f t="shared" si="231"/>
        <v>1566281.37</v>
      </c>
      <c r="F1074" s="11"/>
      <c r="G1074" s="11">
        <v>16027311.5</v>
      </c>
      <c r="H1074" s="11">
        <v>10940562.93</v>
      </c>
      <c r="I1074" s="11">
        <v>4319498</v>
      </c>
      <c r="J1074" s="11"/>
      <c r="K1074" s="11"/>
      <c r="L1074" s="12"/>
      <c r="M1074" s="11"/>
      <c r="N1074" s="11"/>
      <c r="O1074" s="11"/>
      <c r="P1074" s="11">
        <v>7869661.6299999999</v>
      </c>
      <c r="Q1074" s="11"/>
      <c r="R1074" s="11"/>
      <c r="S1074" s="11"/>
    </row>
    <row r="1075" spans="1:19" ht="15" customHeight="1" x14ac:dyDescent="0.25">
      <c r="A1075" s="6" t="s">
        <v>695</v>
      </c>
      <c r="B1075" s="15" t="s">
        <v>1438</v>
      </c>
      <c r="C1075" s="11">
        <f t="shared" si="230"/>
        <v>9829737.9000000004</v>
      </c>
      <c r="D1075" s="11"/>
      <c r="E1075" s="11">
        <f t="shared" si="231"/>
        <v>378066.85000000003</v>
      </c>
      <c r="F1075" s="11"/>
      <c r="G1075" s="11"/>
      <c r="H1075" s="11">
        <v>6175149.46</v>
      </c>
      <c r="I1075" s="11">
        <v>3276521.59</v>
      </c>
      <c r="J1075" s="11"/>
      <c r="K1075" s="11"/>
      <c r="L1075" s="12"/>
      <c r="M1075" s="11"/>
      <c r="N1075" s="11"/>
      <c r="O1075" s="11"/>
      <c r="P1075" s="11"/>
      <c r="Q1075" s="11"/>
      <c r="R1075" s="11"/>
      <c r="S1075" s="11"/>
    </row>
    <row r="1076" spans="1:19" ht="15" customHeight="1" x14ac:dyDescent="0.25">
      <c r="A1076" s="6" t="s">
        <v>696</v>
      </c>
      <c r="B1076" s="15" t="s">
        <v>1439</v>
      </c>
      <c r="C1076" s="11">
        <f t="shared" si="230"/>
        <v>60302111.689999998</v>
      </c>
      <c r="D1076" s="11"/>
      <c r="E1076" s="11">
        <f t="shared" si="231"/>
        <v>2319311.9899999998</v>
      </c>
      <c r="F1076" s="11"/>
      <c r="G1076" s="11">
        <v>29310899.100000001</v>
      </c>
      <c r="H1076" s="11">
        <v>13320455.4</v>
      </c>
      <c r="I1076" s="11">
        <v>7067806.2000000002</v>
      </c>
      <c r="J1076" s="11">
        <v>8283639</v>
      </c>
      <c r="K1076" s="11"/>
      <c r="L1076" s="12"/>
      <c r="M1076" s="11"/>
      <c r="N1076" s="11"/>
      <c r="O1076" s="11"/>
      <c r="P1076" s="11"/>
      <c r="Q1076" s="11"/>
      <c r="R1076" s="11"/>
      <c r="S1076" s="11"/>
    </row>
    <row r="1077" spans="1:19" ht="15" customHeight="1" x14ac:dyDescent="0.25">
      <c r="A1077" s="6" t="s">
        <v>697</v>
      </c>
      <c r="B1077" s="15" t="s">
        <v>1440</v>
      </c>
      <c r="C1077" s="11">
        <f t="shared" si="230"/>
        <v>4761344.3499999996</v>
      </c>
      <c r="D1077" s="11"/>
      <c r="E1077" s="11">
        <f t="shared" si="231"/>
        <v>183128.63</v>
      </c>
      <c r="F1077" s="11"/>
      <c r="G1077" s="11"/>
      <c r="H1077" s="11"/>
      <c r="I1077" s="11"/>
      <c r="J1077" s="11">
        <v>4578215.72</v>
      </c>
      <c r="K1077" s="11"/>
      <c r="L1077" s="12"/>
      <c r="M1077" s="11"/>
      <c r="N1077" s="11"/>
      <c r="O1077" s="11"/>
      <c r="P1077" s="11"/>
      <c r="Q1077" s="11"/>
      <c r="R1077" s="11"/>
      <c r="S1077" s="11"/>
    </row>
    <row r="1078" spans="1:19" ht="15" customHeight="1" x14ac:dyDescent="0.25">
      <c r="A1078" s="6" t="s">
        <v>698</v>
      </c>
      <c r="B1078" s="15" t="s">
        <v>1441</v>
      </c>
      <c r="C1078" s="11">
        <f t="shared" si="230"/>
        <v>44396119.869999997</v>
      </c>
      <c r="D1078" s="11">
        <f>ROUNDUP(SUM(F1078+G1078+H1078+I1078+J1078+K1078+M1078+O1078+P1078+Q1078+R1078+S1078)*0.0214,2)</f>
        <v>895116.80000000005</v>
      </c>
      <c r="E1078" s="11">
        <f t="shared" si="231"/>
        <v>1673115.51</v>
      </c>
      <c r="F1078" s="11"/>
      <c r="G1078" s="11">
        <v>21046547.850000001</v>
      </c>
      <c r="H1078" s="11">
        <v>9564687.9000000004</v>
      </c>
      <c r="I1078" s="11">
        <v>5075003.7</v>
      </c>
      <c r="J1078" s="11"/>
      <c r="K1078" s="11"/>
      <c r="L1078" s="12"/>
      <c r="M1078" s="11"/>
      <c r="N1078" s="11"/>
      <c r="O1078" s="11"/>
      <c r="P1078" s="11">
        <v>6141648.1100000003</v>
      </c>
      <c r="Q1078" s="11"/>
      <c r="R1078" s="11"/>
      <c r="S1078" s="11"/>
    </row>
    <row r="1079" spans="1:19" ht="15" customHeight="1" x14ac:dyDescent="0.25">
      <c r="A1079" s="6" t="s">
        <v>819</v>
      </c>
      <c r="B1079" s="15" t="s">
        <v>1442</v>
      </c>
      <c r="C1079" s="11">
        <f t="shared" si="230"/>
        <v>15226328.130000001</v>
      </c>
      <c r="D1079" s="11"/>
      <c r="E1079" s="11">
        <f t="shared" si="231"/>
        <v>585628.01</v>
      </c>
      <c r="F1079" s="11"/>
      <c r="G1079" s="11">
        <v>8634594.1899999995</v>
      </c>
      <c r="H1079" s="11">
        <v>3924025.88</v>
      </c>
      <c r="I1079" s="11">
        <v>2082080.05</v>
      </c>
      <c r="J1079" s="11"/>
      <c r="K1079" s="11"/>
      <c r="L1079" s="12"/>
      <c r="M1079" s="11"/>
      <c r="N1079" s="11"/>
      <c r="O1079" s="11"/>
      <c r="P1079" s="11"/>
      <c r="Q1079" s="11"/>
      <c r="R1079" s="11"/>
      <c r="S1079" s="11"/>
    </row>
    <row r="1080" spans="1:19" ht="15" customHeight="1" x14ac:dyDescent="0.25">
      <c r="A1080" s="6" t="s">
        <v>820</v>
      </c>
      <c r="B1080" s="15" t="s">
        <v>1443</v>
      </c>
      <c r="C1080" s="11">
        <f t="shared" si="230"/>
        <v>5710100.7400000002</v>
      </c>
      <c r="D1080" s="11">
        <f>ROUNDUP(SUM(F1080+G1080+H1080+I1080+J1080+K1080+M1080+O1080+P1080+Q1080+R1080+S1080)*0.0214,2)</f>
        <v>115127.34</v>
      </c>
      <c r="E1080" s="11">
        <f t="shared" si="231"/>
        <v>215191.29</v>
      </c>
      <c r="F1080" s="11"/>
      <c r="G1080" s="11">
        <v>4237688.6500000004</v>
      </c>
      <c r="H1080" s="11"/>
      <c r="I1080" s="11">
        <v>1142093.46</v>
      </c>
      <c r="J1080" s="11"/>
      <c r="K1080" s="11"/>
      <c r="L1080" s="12"/>
      <c r="M1080" s="11"/>
      <c r="N1080" s="11"/>
      <c r="O1080" s="11"/>
      <c r="P1080" s="11"/>
      <c r="Q1080" s="11"/>
      <c r="R1080" s="11"/>
      <c r="S1080" s="11"/>
    </row>
    <row r="1081" spans="1:19" ht="15" customHeight="1" x14ac:dyDescent="0.25">
      <c r="A1081" s="6"/>
      <c r="B1081" s="15" t="s">
        <v>589</v>
      </c>
      <c r="C1081" s="11">
        <f t="shared" si="230"/>
        <v>237491103.91</v>
      </c>
      <c r="D1081" s="11">
        <f t="shared" ref="D1081" si="232">SUM(D1072:D1080)</f>
        <v>1848204.6700000002</v>
      </c>
      <c r="E1081" s="11">
        <f t="shared" ref="E1081:S1081" si="233">SUM(E1072:E1080)</f>
        <v>9063188.4799999986</v>
      </c>
      <c r="F1081" s="11">
        <f t="shared" si="233"/>
        <v>0</v>
      </c>
      <c r="G1081" s="11">
        <f t="shared" si="233"/>
        <v>99033450.180000007</v>
      </c>
      <c r="H1081" s="11">
        <f t="shared" si="233"/>
        <v>62217472.380000003</v>
      </c>
      <c r="I1081" s="11">
        <f t="shared" si="233"/>
        <v>32669014.010000002</v>
      </c>
      <c r="J1081" s="11">
        <f t="shared" si="233"/>
        <v>18648464.449999999</v>
      </c>
      <c r="K1081" s="11">
        <f t="shared" si="233"/>
        <v>0</v>
      </c>
      <c r="L1081" s="12">
        <f t="shared" si="233"/>
        <v>0</v>
      </c>
      <c r="M1081" s="11">
        <f t="shared" si="233"/>
        <v>0</v>
      </c>
      <c r="N1081" s="11" t="s">
        <v>65</v>
      </c>
      <c r="O1081" s="11">
        <f t="shared" si="233"/>
        <v>0</v>
      </c>
      <c r="P1081" s="11">
        <f t="shared" si="233"/>
        <v>14011309.74</v>
      </c>
      <c r="Q1081" s="11">
        <f t="shared" si="233"/>
        <v>0</v>
      </c>
      <c r="R1081" s="11">
        <f t="shared" si="233"/>
        <v>0</v>
      </c>
      <c r="S1081" s="11">
        <f t="shared" si="233"/>
        <v>0</v>
      </c>
    </row>
    <row r="1082" spans="1:19" ht="15" customHeight="1" x14ac:dyDescent="0.25">
      <c r="A1082" s="6"/>
      <c r="B1082" s="6" t="s">
        <v>34</v>
      </c>
      <c r="C1082" s="11"/>
      <c r="D1082" s="13"/>
      <c r="E1082" s="13"/>
      <c r="F1082" s="13"/>
      <c r="G1082" s="13"/>
      <c r="H1082" s="13"/>
      <c r="I1082" s="13"/>
      <c r="J1082" s="13"/>
      <c r="K1082" s="13"/>
      <c r="L1082" s="14"/>
      <c r="M1082" s="13"/>
      <c r="N1082" s="13"/>
      <c r="O1082" s="13"/>
      <c r="P1082" s="13"/>
      <c r="Q1082" s="13"/>
      <c r="R1082" s="13"/>
      <c r="S1082" s="13"/>
    </row>
    <row r="1083" spans="1:19" ht="15" customHeight="1" x14ac:dyDescent="0.25">
      <c r="A1083" s="6" t="s">
        <v>821</v>
      </c>
      <c r="B1083" s="15" t="s">
        <v>242</v>
      </c>
      <c r="C1083" s="11">
        <f t="shared" ref="C1083:C1114" si="234">ROUND(D1083+E1083+F1083+G1083+H1083+I1083+J1083+K1083+M1083+O1083+P1083+Q1083+R1083+S1083,2)</f>
        <v>114978561.37</v>
      </c>
      <c r="D1083" s="11">
        <f t="shared" ref="D1083:D1090" si="235">ROUNDUP(SUM(F1083+G1083+H1083+I1083+J1083+K1083+M1083+O1083+P1083+Q1083+R1083+S1083)*0.0214,2)</f>
        <v>2318203.5199999996</v>
      </c>
      <c r="E1083" s="11">
        <f t="shared" ref="E1083:E1114" si="236">ROUNDUP(SUM(F1083+G1083+H1083+I1083+J1083+K1083+M1083+O1083+P1083+Q1083+R1083+S1083)*0.04,2)</f>
        <v>4333090.6899999995</v>
      </c>
      <c r="F1083" s="11"/>
      <c r="G1083" s="11"/>
      <c r="H1083" s="11"/>
      <c r="I1083" s="11"/>
      <c r="J1083" s="11"/>
      <c r="K1083" s="11"/>
      <c r="L1083" s="12"/>
      <c r="M1083" s="11"/>
      <c r="N1083" s="11" t="s">
        <v>135</v>
      </c>
      <c r="O1083" s="11">
        <v>46130838.039999999</v>
      </c>
      <c r="P1083" s="11"/>
      <c r="Q1083" s="11">
        <v>62196429.119999997</v>
      </c>
      <c r="R1083" s="11"/>
      <c r="S1083" s="11"/>
    </row>
    <row r="1084" spans="1:19" ht="15" customHeight="1" x14ac:dyDescent="0.25">
      <c r="A1084" s="6" t="s">
        <v>822</v>
      </c>
      <c r="B1084" s="15" t="s">
        <v>243</v>
      </c>
      <c r="C1084" s="11">
        <f t="shared" si="234"/>
        <v>66363740.369999997</v>
      </c>
      <c r="D1084" s="11">
        <f t="shared" si="235"/>
        <v>1338029.06</v>
      </c>
      <c r="E1084" s="11">
        <f t="shared" si="236"/>
        <v>2500988.9</v>
      </c>
      <c r="F1084" s="11">
        <v>17264732.890000001</v>
      </c>
      <c r="G1084" s="11">
        <v>45259989.520000003</v>
      </c>
      <c r="H1084" s="11"/>
      <c r="I1084" s="11"/>
      <c r="J1084" s="11"/>
      <c r="K1084" s="11"/>
      <c r="L1084" s="12"/>
      <c r="M1084" s="11"/>
      <c r="N1084" s="11"/>
      <c r="O1084" s="11"/>
      <c r="P1084" s="11"/>
      <c r="Q1084" s="11"/>
      <c r="R1084" s="11"/>
      <c r="S1084" s="11"/>
    </row>
    <row r="1085" spans="1:19" ht="15" customHeight="1" x14ac:dyDescent="0.25">
      <c r="A1085" s="6" t="s">
        <v>823</v>
      </c>
      <c r="B1085" s="15" t="s">
        <v>244</v>
      </c>
      <c r="C1085" s="11">
        <f t="shared" si="234"/>
        <v>132619234.88</v>
      </c>
      <c r="D1085" s="11">
        <f t="shared" si="235"/>
        <v>2673875.67</v>
      </c>
      <c r="E1085" s="11">
        <f t="shared" si="236"/>
        <v>4997898.4399999995</v>
      </c>
      <c r="F1085" s="11">
        <v>9064705.4299999997</v>
      </c>
      <c r="G1085" s="11"/>
      <c r="H1085" s="11"/>
      <c r="I1085" s="11"/>
      <c r="J1085" s="11"/>
      <c r="K1085" s="11"/>
      <c r="L1085" s="12"/>
      <c r="M1085" s="11"/>
      <c r="N1085" s="11" t="s">
        <v>135</v>
      </c>
      <c r="O1085" s="11">
        <v>25528343.59</v>
      </c>
      <c r="P1085" s="11">
        <v>14704307.720000001</v>
      </c>
      <c r="Q1085" s="11">
        <v>75650104.030000001</v>
      </c>
      <c r="R1085" s="11"/>
      <c r="S1085" s="11"/>
    </row>
    <row r="1086" spans="1:19" ht="15" customHeight="1" x14ac:dyDescent="0.25">
      <c r="A1086" s="6" t="s">
        <v>824</v>
      </c>
      <c r="B1086" s="15" t="s">
        <v>245</v>
      </c>
      <c r="C1086" s="11">
        <f t="shared" si="234"/>
        <v>103177412.62</v>
      </c>
      <c r="D1086" s="11">
        <f t="shared" si="235"/>
        <v>2080268.17</v>
      </c>
      <c r="E1086" s="11">
        <f t="shared" si="236"/>
        <v>3888351.71</v>
      </c>
      <c r="F1086" s="11"/>
      <c r="G1086" s="11">
        <v>22587262.629999999</v>
      </c>
      <c r="H1086" s="11">
        <v>15300193.380000001</v>
      </c>
      <c r="I1086" s="11">
        <v>6467967.8799999999</v>
      </c>
      <c r="J1086" s="11">
        <v>10448627.5</v>
      </c>
      <c r="K1086" s="11"/>
      <c r="L1086" s="12"/>
      <c r="M1086" s="11"/>
      <c r="N1086" s="11" t="s">
        <v>135</v>
      </c>
      <c r="O1086" s="11">
        <v>26906573.93</v>
      </c>
      <c r="P1086" s="11">
        <v>15498167.42</v>
      </c>
      <c r="Q1086" s="11"/>
      <c r="R1086" s="11"/>
      <c r="S1086" s="11"/>
    </row>
    <row r="1087" spans="1:19" ht="15" customHeight="1" x14ac:dyDescent="0.25">
      <c r="A1087" s="6" t="s">
        <v>825</v>
      </c>
      <c r="B1087" s="15" t="s">
        <v>246</v>
      </c>
      <c r="C1087" s="11">
        <f t="shared" si="234"/>
        <v>217386218.08000001</v>
      </c>
      <c r="D1087" s="11">
        <f t="shared" si="235"/>
        <v>4382951.83</v>
      </c>
      <c r="E1087" s="11">
        <f t="shared" si="236"/>
        <v>8192433.3199999994</v>
      </c>
      <c r="F1087" s="11"/>
      <c r="G1087" s="11">
        <v>56492135.740000002</v>
      </c>
      <c r="H1087" s="11">
        <v>38266726.490000002</v>
      </c>
      <c r="I1087" s="11">
        <v>16176786.24</v>
      </c>
      <c r="J1087" s="11">
        <v>26132661.260000002</v>
      </c>
      <c r="K1087" s="11"/>
      <c r="L1087" s="12"/>
      <c r="M1087" s="11"/>
      <c r="N1087" s="11" t="s">
        <v>135</v>
      </c>
      <c r="O1087" s="11">
        <v>67742523.200000003</v>
      </c>
      <c r="P1087" s="11"/>
      <c r="Q1087" s="11"/>
      <c r="R1087" s="11"/>
      <c r="S1087" s="11"/>
    </row>
    <row r="1088" spans="1:19" ht="15" customHeight="1" x14ac:dyDescent="0.25">
      <c r="A1088" s="6" t="s">
        <v>826</v>
      </c>
      <c r="B1088" s="15" t="s">
        <v>1517</v>
      </c>
      <c r="C1088" s="11">
        <f t="shared" si="234"/>
        <v>216752635</v>
      </c>
      <c r="D1088" s="11">
        <f t="shared" si="235"/>
        <v>4370177.5</v>
      </c>
      <c r="E1088" s="11">
        <f t="shared" si="236"/>
        <v>8168556.0599999996</v>
      </c>
      <c r="F1088" s="11"/>
      <c r="G1088" s="11">
        <v>43462550.240000002</v>
      </c>
      <c r="H1088" s="11">
        <v>29668404.850000001</v>
      </c>
      <c r="I1088" s="11">
        <v>11713530.289999999</v>
      </c>
      <c r="J1088" s="11">
        <v>18739263.640000001</v>
      </c>
      <c r="K1088" s="11"/>
      <c r="L1088" s="12"/>
      <c r="M1088" s="11"/>
      <c r="N1088" s="11" t="s">
        <v>184</v>
      </c>
      <c r="O1088" s="11">
        <v>100630152.42</v>
      </c>
      <c r="P1088" s="11"/>
      <c r="Q1088" s="11"/>
      <c r="R1088" s="11"/>
      <c r="S1088" s="11"/>
    </row>
    <row r="1089" spans="1:19" ht="15" customHeight="1" x14ac:dyDescent="0.25">
      <c r="A1089" s="6" t="s">
        <v>827</v>
      </c>
      <c r="B1089" s="15" t="s">
        <v>247</v>
      </c>
      <c r="C1089" s="11">
        <f t="shared" si="234"/>
        <v>226743129.31999999</v>
      </c>
      <c r="D1089" s="11">
        <f t="shared" si="235"/>
        <v>4571606.34</v>
      </c>
      <c r="E1089" s="11">
        <f t="shared" si="236"/>
        <v>8545058.5800000001</v>
      </c>
      <c r="F1089" s="11">
        <v>28619738.300000001</v>
      </c>
      <c r="G1089" s="11"/>
      <c r="H1089" s="11"/>
      <c r="I1089" s="11"/>
      <c r="J1089" s="11"/>
      <c r="K1089" s="11"/>
      <c r="L1089" s="12"/>
      <c r="M1089" s="11"/>
      <c r="N1089" s="11"/>
      <c r="O1089" s="11"/>
      <c r="P1089" s="11"/>
      <c r="Q1089" s="11">
        <v>185006726.09999999</v>
      </c>
      <c r="R1089" s="11"/>
      <c r="S1089" s="11"/>
    </row>
    <row r="1090" spans="1:19" ht="15" customHeight="1" x14ac:dyDescent="0.25">
      <c r="A1090" s="6" t="s">
        <v>828</v>
      </c>
      <c r="B1090" s="15" t="s">
        <v>248</v>
      </c>
      <c r="C1090" s="11">
        <f t="shared" si="234"/>
        <v>205959037.62</v>
      </c>
      <c r="D1090" s="11">
        <f t="shared" si="235"/>
        <v>4152556.44</v>
      </c>
      <c r="E1090" s="11">
        <f t="shared" si="236"/>
        <v>7761787.7400000002</v>
      </c>
      <c r="F1090" s="11">
        <v>12806942.810000001</v>
      </c>
      <c r="G1090" s="11">
        <v>31729501.140000001</v>
      </c>
      <c r="H1090" s="11">
        <v>21492976.43</v>
      </c>
      <c r="I1090" s="11">
        <v>9085890.4600000009</v>
      </c>
      <c r="J1090" s="11">
        <v>14677729.82</v>
      </c>
      <c r="K1090" s="11"/>
      <c r="L1090" s="12"/>
      <c r="M1090" s="11"/>
      <c r="N1090" s="11"/>
      <c r="O1090" s="11"/>
      <c r="P1090" s="11"/>
      <c r="Q1090" s="11">
        <v>104251652.78</v>
      </c>
      <c r="R1090" s="11"/>
      <c r="S1090" s="11"/>
    </row>
    <row r="1091" spans="1:19" ht="15" customHeight="1" x14ac:dyDescent="0.25">
      <c r="A1091" s="6" t="s">
        <v>829</v>
      </c>
      <c r="B1091" s="15" t="s">
        <v>645</v>
      </c>
      <c r="C1091" s="11">
        <f t="shared" si="234"/>
        <v>35993766.5</v>
      </c>
      <c r="D1091" s="11"/>
      <c r="E1091" s="11">
        <f t="shared" si="236"/>
        <v>1384375.64</v>
      </c>
      <c r="F1091" s="11"/>
      <c r="G1091" s="11"/>
      <c r="H1091" s="11">
        <v>24325911.899999999</v>
      </c>
      <c r="I1091" s="11">
        <v>10283478.960000001</v>
      </c>
      <c r="J1091" s="11"/>
      <c r="K1091" s="11"/>
      <c r="L1091" s="12"/>
      <c r="M1091" s="11"/>
      <c r="N1091" s="11"/>
      <c r="O1091" s="11"/>
      <c r="P1091" s="11"/>
      <c r="Q1091" s="11"/>
      <c r="R1091" s="11"/>
      <c r="S1091" s="11"/>
    </row>
    <row r="1092" spans="1:19" ht="15" customHeight="1" x14ac:dyDescent="0.25">
      <c r="A1092" s="6" t="s">
        <v>830</v>
      </c>
      <c r="B1092" s="15" t="s">
        <v>864</v>
      </c>
      <c r="C1092" s="11">
        <f t="shared" si="234"/>
        <v>6751973.2999999998</v>
      </c>
      <c r="D1092" s="11"/>
      <c r="E1092" s="11">
        <f t="shared" si="236"/>
        <v>259691.29</v>
      </c>
      <c r="F1092" s="11"/>
      <c r="G1092" s="11"/>
      <c r="H1092" s="11"/>
      <c r="I1092" s="11"/>
      <c r="J1092" s="11">
        <v>6492282.0099999998</v>
      </c>
      <c r="K1092" s="11"/>
      <c r="L1092" s="12"/>
      <c r="M1092" s="11"/>
      <c r="N1092" s="11"/>
      <c r="O1092" s="11"/>
      <c r="P1092" s="11"/>
      <c r="Q1092" s="11"/>
      <c r="R1092" s="11"/>
      <c r="S1092" s="11"/>
    </row>
    <row r="1093" spans="1:19" ht="15" customHeight="1" x14ac:dyDescent="0.25">
      <c r="A1093" s="6" t="s">
        <v>831</v>
      </c>
      <c r="B1093" s="15" t="s">
        <v>249</v>
      </c>
      <c r="C1093" s="11">
        <f t="shared" si="234"/>
        <v>141790371.28</v>
      </c>
      <c r="D1093" s="11">
        <f>ROUNDUP(SUM(F1093+G1093+H1093+I1093+J1093+K1093+M1093+O1093+P1093+Q1093+R1093+S1093)*0.0214,2)</f>
        <v>2858784.5799999996</v>
      </c>
      <c r="E1093" s="11">
        <f t="shared" si="236"/>
        <v>5343522.5699999994</v>
      </c>
      <c r="F1093" s="11">
        <v>11783721.65</v>
      </c>
      <c r="G1093" s="11">
        <v>30891362.27</v>
      </c>
      <c r="H1093" s="11">
        <v>21087060.870000001</v>
      </c>
      <c r="I1093" s="11">
        <v>8325487.25</v>
      </c>
      <c r="J1093" s="11">
        <v>13319084.560000001</v>
      </c>
      <c r="K1093" s="11"/>
      <c r="L1093" s="12"/>
      <c r="M1093" s="11"/>
      <c r="N1093" s="11" t="s">
        <v>135</v>
      </c>
      <c r="O1093" s="11">
        <v>35296894.18</v>
      </c>
      <c r="P1093" s="11">
        <v>12884453.35</v>
      </c>
      <c r="Q1093" s="11"/>
      <c r="R1093" s="11"/>
      <c r="S1093" s="11"/>
    </row>
    <row r="1094" spans="1:19" ht="15" customHeight="1" x14ac:dyDescent="0.25">
      <c r="A1094" s="6" t="s">
        <v>832</v>
      </c>
      <c r="B1094" s="15" t="s">
        <v>770</v>
      </c>
      <c r="C1094" s="11">
        <f t="shared" si="234"/>
        <v>10553708.9</v>
      </c>
      <c r="D1094" s="11">
        <f>ROUNDUP(SUM(K1094+M1094)*0.0214,2)</f>
        <v>212784.41</v>
      </c>
      <c r="E1094" s="11">
        <f t="shared" si="236"/>
        <v>397727.87</v>
      </c>
      <c r="F1094" s="11"/>
      <c r="G1094" s="11"/>
      <c r="H1094" s="11"/>
      <c r="I1094" s="11"/>
      <c r="J1094" s="11"/>
      <c r="K1094" s="11"/>
      <c r="L1094" s="12">
        <v>2</v>
      </c>
      <c r="M1094" s="11">
        <v>9943196.6199999992</v>
      </c>
      <c r="N1094" s="11"/>
      <c r="O1094" s="11"/>
      <c r="P1094" s="11"/>
      <c r="Q1094" s="11"/>
      <c r="R1094" s="11"/>
      <c r="S1094" s="11"/>
    </row>
    <row r="1095" spans="1:19" ht="15" customHeight="1" x14ac:dyDescent="0.25">
      <c r="A1095" s="6" t="s">
        <v>833</v>
      </c>
      <c r="B1095" s="15" t="s">
        <v>1120</v>
      </c>
      <c r="C1095" s="11">
        <f t="shared" si="234"/>
        <v>231567734.21000001</v>
      </c>
      <c r="D1095" s="11"/>
      <c r="E1095" s="11">
        <f t="shared" si="236"/>
        <v>8906451.3200000003</v>
      </c>
      <c r="F1095" s="11">
        <v>25303529.52</v>
      </c>
      <c r="G1095" s="11"/>
      <c r="H1095" s="11">
        <v>45280861.439999998</v>
      </c>
      <c r="I1095" s="11">
        <v>17877561.829999998</v>
      </c>
      <c r="J1095" s="11">
        <v>28600459.129999999</v>
      </c>
      <c r="K1095" s="11"/>
      <c r="L1095" s="12"/>
      <c r="M1095" s="11"/>
      <c r="N1095" s="11" t="s">
        <v>135</v>
      </c>
      <c r="O1095" s="11">
        <v>105598870.97</v>
      </c>
      <c r="P1095" s="11"/>
      <c r="Q1095" s="11"/>
      <c r="R1095" s="11"/>
      <c r="S1095" s="11"/>
    </row>
    <row r="1096" spans="1:19" ht="15" customHeight="1" x14ac:dyDescent="0.25">
      <c r="A1096" s="6" t="s">
        <v>834</v>
      </c>
      <c r="B1096" s="15" t="s">
        <v>796</v>
      </c>
      <c r="C1096" s="11">
        <f t="shared" si="234"/>
        <v>7418007.1900000004</v>
      </c>
      <c r="D1096" s="11">
        <f>ROUNDUP(SUM(K1096+M1096)*0.0214,2)</f>
        <v>149562.24000000002</v>
      </c>
      <c r="E1096" s="11">
        <f t="shared" si="236"/>
        <v>279555.58</v>
      </c>
      <c r="F1096" s="11"/>
      <c r="G1096" s="11"/>
      <c r="H1096" s="11"/>
      <c r="I1096" s="11"/>
      <c r="J1096" s="11"/>
      <c r="K1096" s="11"/>
      <c r="L1096" s="12">
        <v>1</v>
      </c>
      <c r="M1096" s="11">
        <v>6988889.3700000001</v>
      </c>
      <c r="N1096" s="11"/>
      <c r="O1096" s="11"/>
      <c r="P1096" s="11"/>
      <c r="Q1096" s="11"/>
      <c r="R1096" s="11"/>
      <c r="S1096" s="11"/>
    </row>
    <row r="1097" spans="1:19" ht="15" customHeight="1" x14ac:dyDescent="0.25">
      <c r="A1097" s="6" t="s">
        <v>835</v>
      </c>
      <c r="B1097" s="15" t="s">
        <v>250</v>
      </c>
      <c r="C1097" s="11">
        <f t="shared" si="234"/>
        <v>176215127.05000001</v>
      </c>
      <c r="D1097" s="11">
        <f>ROUNDUP(SUM(F1097+G1097+H1097+I1097+J1097+K1097+M1097+O1097+P1097+Q1097+R1097+S1097)*0.0214,2)</f>
        <v>3552858.23</v>
      </c>
      <c r="E1097" s="11">
        <f t="shared" si="236"/>
        <v>6640856.5</v>
      </c>
      <c r="F1097" s="11"/>
      <c r="G1097" s="11"/>
      <c r="H1097" s="11"/>
      <c r="I1097" s="11"/>
      <c r="J1097" s="11"/>
      <c r="K1097" s="11"/>
      <c r="L1097" s="12"/>
      <c r="M1097" s="11"/>
      <c r="N1097" s="11" t="s">
        <v>135</v>
      </c>
      <c r="O1097" s="11">
        <v>71412970.219999999</v>
      </c>
      <c r="P1097" s="11"/>
      <c r="Q1097" s="11">
        <v>94608442.099999994</v>
      </c>
      <c r="R1097" s="11"/>
      <c r="S1097" s="11"/>
    </row>
    <row r="1098" spans="1:19" ht="15" customHeight="1" x14ac:dyDescent="0.25">
      <c r="A1098" s="6" t="s">
        <v>836</v>
      </c>
      <c r="B1098" s="15" t="s">
        <v>208</v>
      </c>
      <c r="C1098" s="11">
        <f t="shared" si="234"/>
        <v>114914554.81</v>
      </c>
      <c r="D1098" s="11"/>
      <c r="E1098" s="11">
        <f t="shared" si="236"/>
        <v>4419790.5699999994</v>
      </c>
      <c r="F1098" s="11"/>
      <c r="G1098" s="11"/>
      <c r="H1098" s="11"/>
      <c r="I1098" s="11"/>
      <c r="J1098" s="11"/>
      <c r="K1098" s="11"/>
      <c r="L1098" s="12"/>
      <c r="M1098" s="11"/>
      <c r="N1098" s="11" t="s">
        <v>135</v>
      </c>
      <c r="O1098" s="11">
        <v>110494764.23999999</v>
      </c>
      <c r="P1098" s="11"/>
      <c r="Q1098" s="11"/>
      <c r="R1098" s="11"/>
      <c r="S1098" s="11"/>
    </row>
    <row r="1099" spans="1:19" ht="15" customHeight="1" x14ac:dyDescent="0.25">
      <c r="A1099" s="6" t="s">
        <v>837</v>
      </c>
      <c r="B1099" s="15" t="s">
        <v>251</v>
      </c>
      <c r="C1099" s="11">
        <f t="shared" si="234"/>
        <v>116833306.79000001</v>
      </c>
      <c r="D1099" s="11">
        <f>ROUNDUP(SUM(F1099+G1099+H1099+I1099+J1099+K1099+M1099+O1099+P1099+Q1099+R1099+S1099)*0.0214,2)</f>
        <v>2355598.9899999998</v>
      </c>
      <c r="E1099" s="11">
        <f t="shared" si="236"/>
        <v>4402988.7699999996</v>
      </c>
      <c r="F1099" s="11">
        <v>12633185.710000001</v>
      </c>
      <c r="G1099" s="11"/>
      <c r="H1099" s="11"/>
      <c r="I1099" s="11"/>
      <c r="J1099" s="11"/>
      <c r="K1099" s="11"/>
      <c r="L1099" s="12">
        <v>7</v>
      </c>
      <c r="M1099" s="11">
        <v>34801188.170000002</v>
      </c>
      <c r="N1099" s="11"/>
      <c r="O1099" s="11"/>
      <c r="P1099" s="11"/>
      <c r="Q1099" s="11">
        <v>62640345.149999999</v>
      </c>
      <c r="R1099" s="11"/>
      <c r="S1099" s="11"/>
    </row>
    <row r="1100" spans="1:19" ht="15" customHeight="1" x14ac:dyDescent="0.25">
      <c r="A1100" s="6" t="s">
        <v>838</v>
      </c>
      <c r="B1100" s="15" t="s">
        <v>656</v>
      </c>
      <c r="C1100" s="11">
        <f t="shared" si="234"/>
        <v>14822420.08</v>
      </c>
      <c r="D1100" s="11"/>
      <c r="E1100" s="11">
        <f t="shared" si="236"/>
        <v>570093.07999999996</v>
      </c>
      <c r="F1100" s="11"/>
      <c r="G1100" s="11"/>
      <c r="H1100" s="11"/>
      <c r="I1100" s="11"/>
      <c r="J1100" s="11"/>
      <c r="K1100" s="11"/>
      <c r="L1100" s="12"/>
      <c r="M1100" s="11"/>
      <c r="N1100" s="11" t="s">
        <v>135</v>
      </c>
      <c r="O1100" s="11">
        <v>14252327</v>
      </c>
      <c r="P1100" s="11"/>
      <c r="Q1100" s="11"/>
      <c r="R1100" s="11"/>
      <c r="S1100" s="11"/>
    </row>
    <row r="1101" spans="1:19" ht="15" customHeight="1" x14ac:dyDescent="0.25">
      <c r="A1101" s="6" t="s">
        <v>839</v>
      </c>
      <c r="B1101" s="15" t="s">
        <v>209</v>
      </c>
      <c r="C1101" s="11">
        <f t="shared" si="234"/>
        <v>5276854.46</v>
      </c>
      <c r="D1101" s="11">
        <f>ROUNDUP(SUM(K1101+M1101)*0.0214,2)</f>
        <v>106392.20999999999</v>
      </c>
      <c r="E1101" s="11">
        <f t="shared" si="236"/>
        <v>198863.94</v>
      </c>
      <c r="F1101" s="11"/>
      <c r="G1101" s="11"/>
      <c r="H1101" s="11"/>
      <c r="I1101" s="11"/>
      <c r="J1101" s="11"/>
      <c r="K1101" s="11"/>
      <c r="L1101" s="12">
        <v>1</v>
      </c>
      <c r="M1101" s="11">
        <v>4971598.3099999996</v>
      </c>
      <c r="N1101" s="11"/>
      <c r="O1101" s="11"/>
      <c r="P1101" s="11"/>
      <c r="Q1101" s="11"/>
      <c r="R1101" s="11"/>
      <c r="S1101" s="11"/>
    </row>
    <row r="1102" spans="1:19" ht="15" customHeight="1" x14ac:dyDescent="0.25">
      <c r="A1102" s="6" t="s">
        <v>920</v>
      </c>
      <c r="B1102" s="15" t="s">
        <v>649</v>
      </c>
      <c r="C1102" s="11">
        <f t="shared" si="234"/>
        <v>10865494.98</v>
      </c>
      <c r="D1102" s="11"/>
      <c r="E1102" s="11">
        <f t="shared" si="236"/>
        <v>417903.66000000003</v>
      </c>
      <c r="F1102" s="11"/>
      <c r="G1102" s="11"/>
      <c r="H1102" s="11"/>
      <c r="I1102" s="11"/>
      <c r="J1102" s="11"/>
      <c r="K1102" s="11"/>
      <c r="L1102" s="12"/>
      <c r="M1102" s="11"/>
      <c r="N1102" s="11" t="s">
        <v>135</v>
      </c>
      <c r="O1102" s="11">
        <v>10447591.32</v>
      </c>
      <c r="P1102" s="11"/>
      <c r="Q1102" s="11"/>
      <c r="R1102" s="11"/>
      <c r="S1102" s="11"/>
    </row>
    <row r="1103" spans="1:19" ht="15" customHeight="1" x14ac:dyDescent="0.25">
      <c r="A1103" s="6" t="s">
        <v>921</v>
      </c>
      <c r="B1103" s="15" t="s">
        <v>650</v>
      </c>
      <c r="C1103" s="11">
        <f t="shared" si="234"/>
        <v>11650126.189999999</v>
      </c>
      <c r="D1103" s="11"/>
      <c r="E1103" s="11">
        <f t="shared" si="236"/>
        <v>448081.78</v>
      </c>
      <c r="F1103" s="11"/>
      <c r="G1103" s="11"/>
      <c r="H1103" s="11">
        <v>2947338.76</v>
      </c>
      <c r="I1103" s="11">
        <v>2251226.25</v>
      </c>
      <c r="J1103" s="11"/>
      <c r="K1103" s="11"/>
      <c r="L1103" s="12"/>
      <c r="M1103" s="11"/>
      <c r="N1103" s="11" t="s">
        <v>135</v>
      </c>
      <c r="O1103" s="11">
        <v>6003479.4000000004</v>
      </c>
      <c r="P1103" s="11"/>
      <c r="Q1103" s="11"/>
      <c r="R1103" s="11"/>
      <c r="S1103" s="11"/>
    </row>
    <row r="1104" spans="1:19" ht="15" customHeight="1" x14ac:dyDescent="0.25">
      <c r="A1104" s="6" t="s">
        <v>922</v>
      </c>
      <c r="B1104" s="15" t="s">
        <v>651</v>
      </c>
      <c r="C1104" s="11">
        <f t="shared" si="234"/>
        <v>4782454.12</v>
      </c>
      <c r="D1104" s="11"/>
      <c r="E1104" s="11">
        <f t="shared" si="236"/>
        <v>183940.55000000002</v>
      </c>
      <c r="F1104" s="11"/>
      <c r="G1104" s="11">
        <v>4598513.57</v>
      </c>
      <c r="H1104" s="11"/>
      <c r="I1104" s="11"/>
      <c r="J1104" s="11"/>
      <c r="K1104" s="11"/>
      <c r="L1104" s="12"/>
      <c r="M1104" s="11"/>
      <c r="N1104" s="11"/>
      <c r="O1104" s="11"/>
      <c r="P1104" s="11"/>
      <c r="Q1104" s="11"/>
      <c r="R1104" s="11"/>
      <c r="S1104" s="11"/>
    </row>
    <row r="1105" spans="1:19" ht="15" customHeight="1" x14ac:dyDescent="0.25">
      <c r="A1105" s="6" t="s">
        <v>923</v>
      </c>
      <c r="B1105" s="15" t="s">
        <v>771</v>
      </c>
      <c r="C1105" s="11">
        <f t="shared" si="234"/>
        <v>26384272.239999998</v>
      </c>
      <c r="D1105" s="11">
        <f>ROUNDUP(SUM(K1105+M1105)*0.0214,2)</f>
        <v>531961.02</v>
      </c>
      <c r="E1105" s="11">
        <f t="shared" si="236"/>
        <v>994319.67</v>
      </c>
      <c r="F1105" s="11"/>
      <c r="G1105" s="11"/>
      <c r="H1105" s="11"/>
      <c r="I1105" s="11"/>
      <c r="J1105" s="11"/>
      <c r="K1105" s="11"/>
      <c r="L1105" s="12">
        <v>5</v>
      </c>
      <c r="M1105" s="33">
        <v>24857991.549999997</v>
      </c>
      <c r="N1105" s="11"/>
      <c r="O1105" s="11"/>
      <c r="P1105" s="11"/>
      <c r="Q1105" s="11"/>
      <c r="R1105" s="11"/>
      <c r="S1105" s="11"/>
    </row>
    <row r="1106" spans="1:19" ht="15" customHeight="1" x14ac:dyDescent="0.25">
      <c r="A1106" s="6" t="s">
        <v>924</v>
      </c>
      <c r="B1106" s="15" t="s">
        <v>252</v>
      </c>
      <c r="C1106" s="11">
        <f t="shared" si="234"/>
        <v>73651270.239999995</v>
      </c>
      <c r="D1106" s="11">
        <f>ROUNDUP(SUM(F1106+G1106+H1106+I1106+J1106+K1106+M1106+O1106+P1106+Q1106+R1106+S1106)*0.0214,2)</f>
        <v>1484960.61</v>
      </c>
      <c r="E1106" s="11">
        <f t="shared" si="236"/>
        <v>2775627.3</v>
      </c>
      <c r="F1106" s="11">
        <v>14208770.800000001</v>
      </c>
      <c r="G1106" s="11"/>
      <c r="H1106" s="11">
        <v>23845564.109999999</v>
      </c>
      <c r="I1106" s="11">
        <v>10080417.869999999</v>
      </c>
      <c r="J1106" s="11">
        <v>16284331.24</v>
      </c>
      <c r="K1106" s="11"/>
      <c r="L1106" s="12">
        <v>1</v>
      </c>
      <c r="M1106" s="11">
        <v>4971598.3099999996</v>
      </c>
      <c r="N1106" s="11"/>
      <c r="O1106" s="11"/>
      <c r="P1106" s="11"/>
      <c r="Q1106" s="11"/>
      <c r="R1106" s="11"/>
      <c r="S1106" s="11"/>
    </row>
    <row r="1107" spans="1:19" ht="15" customHeight="1" x14ac:dyDescent="0.25">
      <c r="A1107" s="6" t="s">
        <v>925</v>
      </c>
      <c r="B1107" s="15" t="s">
        <v>654</v>
      </c>
      <c r="C1107" s="11">
        <f t="shared" si="234"/>
        <v>30568884</v>
      </c>
      <c r="D1107" s="11"/>
      <c r="E1107" s="11">
        <f t="shared" si="236"/>
        <v>1175726.31</v>
      </c>
      <c r="F1107" s="11"/>
      <c r="G1107" s="11"/>
      <c r="H1107" s="11">
        <v>13015737.460000001</v>
      </c>
      <c r="I1107" s="11">
        <v>6435783.9800000004</v>
      </c>
      <c r="J1107" s="11">
        <v>9941636.25</v>
      </c>
      <c r="K1107" s="11"/>
      <c r="L1107" s="12"/>
      <c r="M1107" s="11"/>
      <c r="N1107" s="11"/>
      <c r="O1107" s="11"/>
      <c r="P1107" s="11"/>
      <c r="Q1107" s="11"/>
      <c r="R1107" s="11"/>
      <c r="S1107" s="11"/>
    </row>
    <row r="1108" spans="1:19" ht="15" customHeight="1" x14ac:dyDescent="0.25">
      <c r="A1108" s="6" t="s">
        <v>926</v>
      </c>
      <c r="B1108" s="15" t="s">
        <v>655</v>
      </c>
      <c r="C1108" s="11">
        <f t="shared" si="234"/>
        <v>29236940.350000001</v>
      </c>
      <c r="D1108" s="11"/>
      <c r="E1108" s="11">
        <f t="shared" si="236"/>
        <v>1124497.71</v>
      </c>
      <c r="F1108" s="11"/>
      <c r="G1108" s="11"/>
      <c r="H1108" s="11">
        <v>20154961.98</v>
      </c>
      <c r="I1108" s="11">
        <v>7957480.6600000001</v>
      </c>
      <c r="J1108" s="11"/>
      <c r="K1108" s="11"/>
      <c r="L1108" s="12"/>
      <c r="M1108" s="11"/>
      <c r="N1108" s="11"/>
      <c r="O1108" s="11"/>
      <c r="P1108" s="11"/>
      <c r="Q1108" s="11"/>
      <c r="R1108" s="11"/>
      <c r="S1108" s="11"/>
    </row>
    <row r="1109" spans="1:19" ht="15" customHeight="1" x14ac:dyDescent="0.25">
      <c r="A1109" s="6" t="s">
        <v>927</v>
      </c>
      <c r="B1109" s="15" t="s">
        <v>253</v>
      </c>
      <c r="C1109" s="11">
        <f t="shared" si="234"/>
        <v>20619882.16</v>
      </c>
      <c r="D1109" s="11">
        <f>ROUNDUP(SUM(F1109+G1109+H1109+I1109+J1109+K1109+M1109+O1109+P1109+Q1109+R1109+S1109)*0.0214,2)</f>
        <v>415739.10000000003</v>
      </c>
      <c r="E1109" s="11">
        <f t="shared" si="236"/>
        <v>777082.43</v>
      </c>
      <c r="F1109" s="11"/>
      <c r="G1109" s="11">
        <v>19427060.629999999</v>
      </c>
      <c r="H1109" s="11"/>
      <c r="I1109" s="11"/>
      <c r="J1109" s="11"/>
      <c r="K1109" s="11"/>
      <c r="L1109" s="12"/>
      <c r="M1109" s="11"/>
      <c r="N1109" s="11"/>
      <c r="O1109" s="11"/>
      <c r="P1109" s="11"/>
      <c r="Q1109" s="11"/>
      <c r="R1109" s="11"/>
      <c r="S1109" s="11"/>
    </row>
    <row r="1110" spans="1:19" ht="15" customHeight="1" x14ac:dyDescent="0.25">
      <c r="A1110" s="6" t="s">
        <v>840</v>
      </c>
      <c r="B1110" s="15" t="s">
        <v>797</v>
      </c>
      <c r="C1110" s="11">
        <f t="shared" si="234"/>
        <v>10553708.9</v>
      </c>
      <c r="D1110" s="11">
        <f>ROUNDUP(SUM(K1110+M1110)*0.0214,2)</f>
        <v>212784.41</v>
      </c>
      <c r="E1110" s="11">
        <f t="shared" si="236"/>
        <v>397727.87</v>
      </c>
      <c r="F1110" s="11"/>
      <c r="G1110" s="11"/>
      <c r="H1110" s="11"/>
      <c r="I1110" s="11"/>
      <c r="J1110" s="11"/>
      <c r="K1110" s="11"/>
      <c r="L1110" s="12">
        <v>2</v>
      </c>
      <c r="M1110" s="11">
        <v>9943196.6199999992</v>
      </c>
      <c r="N1110" s="11"/>
      <c r="O1110" s="11"/>
      <c r="P1110" s="11"/>
      <c r="Q1110" s="11"/>
      <c r="R1110" s="11"/>
      <c r="S1110" s="11"/>
    </row>
    <row r="1111" spans="1:19" ht="15" customHeight="1" x14ac:dyDescent="0.25">
      <c r="A1111" s="6" t="s">
        <v>928</v>
      </c>
      <c r="B1111" s="15" t="s">
        <v>810</v>
      </c>
      <c r="C1111" s="11">
        <f t="shared" si="234"/>
        <v>10553708.9</v>
      </c>
      <c r="D1111" s="11">
        <f>ROUNDUP(SUM(K1111+M1111)*0.0214,2)</f>
        <v>212784.41</v>
      </c>
      <c r="E1111" s="11">
        <f t="shared" si="236"/>
        <v>397727.87</v>
      </c>
      <c r="F1111" s="11"/>
      <c r="G1111" s="11"/>
      <c r="H1111" s="11"/>
      <c r="I1111" s="11"/>
      <c r="J1111" s="11"/>
      <c r="K1111" s="11"/>
      <c r="L1111" s="12">
        <v>2</v>
      </c>
      <c r="M1111" s="11">
        <v>9943196.6199999992</v>
      </c>
      <c r="N1111" s="11"/>
      <c r="O1111" s="11"/>
      <c r="P1111" s="11"/>
      <c r="Q1111" s="11"/>
      <c r="R1111" s="11"/>
      <c r="S1111" s="11"/>
    </row>
    <row r="1112" spans="1:19" ht="15" customHeight="1" x14ac:dyDescent="0.25">
      <c r="A1112" s="6" t="s">
        <v>1106</v>
      </c>
      <c r="B1112" s="15" t="s">
        <v>254</v>
      </c>
      <c r="C1112" s="11">
        <f t="shared" si="234"/>
        <v>165296145.80000001</v>
      </c>
      <c r="D1112" s="11">
        <f>ROUNDUP(SUM(F1112+G1112+H1112+I1112+J1112+K1112+M1112+O1112+P1112+Q1112+R1112+S1112)*0.0214,2)</f>
        <v>3332709.1799999997</v>
      </c>
      <c r="E1112" s="11">
        <f t="shared" si="236"/>
        <v>6229362.9500000002</v>
      </c>
      <c r="F1112" s="11">
        <v>38395869.899999999</v>
      </c>
      <c r="G1112" s="11"/>
      <c r="H1112" s="11"/>
      <c r="I1112" s="11"/>
      <c r="J1112" s="11"/>
      <c r="K1112" s="11"/>
      <c r="L1112" s="12">
        <v>2</v>
      </c>
      <c r="M1112" s="11">
        <v>11960487.689999999</v>
      </c>
      <c r="N1112" s="11" t="s">
        <v>135</v>
      </c>
      <c r="O1112" s="11">
        <v>105377716.08</v>
      </c>
      <c r="P1112" s="11"/>
      <c r="Q1112" s="11"/>
      <c r="R1112" s="11"/>
      <c r="S1112" s="11"/>
    </row>
    <row r="1113" spans="1:19" ht="15" customHeight="1" x14ac:dyDescent="0.25">
      <c r="A1113" s="6" t="s">
        <v>929</v>
      </c>
      <c r="B1113" s="15" t="s">
        <v>858</v>
      </c>
      <c r="C1113" s="11">
        <f t="shared" si="234"/>
        <v>54759116.329999998</v>
      </c>
      <c r="D1113" s="11"/>
      <c r="E1113" s="11">
        <f t="shared" si="236"/>
        <v>2106119.86</v>
      </c>
      <c r="F1113" s="11"/>
      <c r="G1113" s="11">
        <v>26812663.600000001</v>
      </c>
      <c r="H1113" s="11">
        <v>18162401.739999998</v>
      </c>
      <c r="I1113" s="11">
        <v>7677931.1299999999</v>
      </c>
      <c r="J1113" s="11"/>
      <c r="K1113" s="11"/>
      <c r="L1113" s="12"/>
      <c r="M1113" s="11"/>
      <c r="N1113" s="11"/>
      <c r="O1113" s="11"/>
      <c r="P1113" s="11"/>
      <c r="Q1113" s="11"/>
      <c r="R1113" s="11"/>
      <c r="S1113" s="11"/>
    </row>
    <row r="1114" spans="1:19" ht="15" customHeight="1" x14ac:dyDescent="0.25">
      <c r="A1114" s="6" t="s">
        <v>930</v>
      </c>
      <c r="B1114" s="15" t="s">
        <v>798</v>
      </c>
      <c r="C1114" s="11">
        <f t="shared" si="234"/>
        <v>10553708.9</v>
      </c>
      <c r="D1114" s="11">
        <f>ROUNDUP(SUM(K1114+M1114)*0.0214,2)</f>
        <v>212784.41</v>
      </c>
      <c r="E1114" s="11">
        <f t="shared" si="236"/>
        <v>397727.87</v>
      </c>
      <c r="F1114" s="11"/>
      <c r="G1114" s="11"/>
      <c r="H1114" s="11"/>
      <c r="I1114" s="11"/>
      <c r="J1114" s="11"/>
      <c r="K1114" s="11"/>
      <c r="L1114" s="12">
        <v>2</v>
      </c>
      <c r="M1114" s="11">
        <v>9943196.6199999992</v>
      </c>
      <c r="N1114" s="11"/>
      <c r="O1114" s="11"/>
      <c r="P1114" s="11"/>
      <c r="Q1114" s="11"/>
      <c r="R1114" s="11"/>
      <c r="S1114" s="11"/>
    </row>
    <row r="1115" spans="1:19" ht="15" customHeight="1" x14ac:dyDescent="0.25">
      <c r="A1115" s="6" t="s">
        <v>931</v>
      </c>
      <c r="B1115" s="15" t="s">
        <v>773</v>
      </c>
      <c r="C1115" s="11">
        <f t="shared" ref="C1115:C1146" si="237">ROUND(D1115+E1115+F1115+G1115+H1115+I1115+J1115+K1115+M1115+O1115+P1115+Q1115+R1115+S1115,2)</f>
        <v>10553708.9</v>
      </c>
      <c r="D1115" s="11">
        <f>ROUNDUP(SUM(K1115+M1115)*0.0214,2)</f>
        <v>212784.41</v>
      </c>
      <c r="E1115" s="11">
        <f t="shared" ref="E1115:E1146" si="238">ROUNDUP(SUM(F1115+G1115+H1115+I1115+J1115+K1115+M1115+O1115+P1115+Q1115+R1115+S1115)*0.04,2)</f>
        <v>397727.87</v>
      </c>
      <c r="F1115" s="11"/>
      <c r="G1115" s="11"/>
      <c r="H1115" s="11"/>
      <c r="I1115" s="11"/>
      <c r="J1115" s="11"/>
      <c r="K1115" s="11"/>
      <c r="L1115" s="12">
        <v>2</v>
      </c>
      <c r="M1115" s="11">
        <v>9943196.6199999992</v>
      </c>
      <c r="N1115" s="11"/>
      <c r="O1115" s="11"/>
      <c r="P1115" s="11"/>
      <c r="Q1115" s="11"/>
      <c r="R1115" s="11"/>
      <c r="S1115" s="11"/>
    </row>
    <row r="1116" spans="1:19" ht="15" customHeight="1" x14ac:dyDescent="0.25">
      <c r="A1116" s="6" t="s">
        <v>932</v>
      </c>
      <c r="B1116" s="15" t="s">
        <v>774</v>
      </c>
      <c r="C1116" s="11">
        <f t="shared" si="237"/>
        <v>10553708.9</v>
      </c>
      <c r="D1116" s="11">
        <f>ROUNDUP(SUM(K1116+M1116)*0.0214,2)</f>
        <v>212784.41</v>
      </c>
      <c r="E1116" s="11">
        <f t="shared" si="238"/>
        <v>397727.87</v>
      </c>
      <c r="F1116" s="11"/>
      <c r="G1116" s="11"/>
      <c r="H1116" s="11"/>
      <c r="I1116" s="11"/>
      <c r="J1116" s="11"/>
      <c r="K1116" s="11"/>
      <c r="L1116" s="12">
        <v>2</v>
      </c>
      <c r="M1116" s="11">
        <v>9943196.6199999992</v>
      </c>
      <c r="N1116" s="11"/>
      <c r="O1116" s="11"/>
      <c r="P1116" s="11"/>
      <c r="Q1116" s="11"/>
      <c r="R1116" s="11"/>
      <c r="S1116" s="11"/>
    </row>
    <row r="1117" spans="1:19" ht="15" customHeight="1" x14ac:dyDescent="0.25">
      <c r="A1117" s="6" t="s">
        <v>933</v>
      </c>
      <c r="B1117" s="15" t="s">
        <v>794</v>
      </c>
      <c r="C1117" s="11">
        <f t="shared" si="237"/>
        <v>26384272.239999998</v>
      </c>
      <c r="D1117" s="11">
        <f>ROUNDUP(SUM(K1117+M1117)*0.0214,2)</f>
        <v>531961.02</v>
      </c>
      <c r="E1117" s="11">
        <f t="shared" si="238"/>
        <v>994319.67</v>
      </c>
      <c r="F1117" s="11"/>
      <c r="G1117" s="11"/>
      <c r="H1117" s="11"/>
      <c r="I1117" s="11"/>
      <c r="J1117" s="11"/>
      <c r="K1117" s="11"/>
      <c r="L1117" s="12">
        <v>5</v>
      </c>
      <c r="M1117" s="33">
        <v>24857991.549999997</v>
      </c>
      <c r="N1117" s="11"/>
      <c r="O1117" s="11"/>
      <c r="P1117" s="11"/>
      <c r="Q1117" s="11"/>
      <c r="R1117" s="11"/>
      <c r="S1117" s="11"/>
    </row>
    <row r="1118" spans="1:19" ht="15" customHeight="1" x14ac:dyDescent="0.25">
      <c r="A1118" s="6" t="s">
        <v>934</v>
      </c>
      <c r="B1118" s="15" t="s">
        <v>255</v>
      </c>
      <c r="C1118" s="11">
        <f t="shared" si="237"/>
        <v>34189484.100000001</v>
      </c>
      <c r="D1118" s="11">
        <f>ROUNDUP(SUM(F1118+G1118+H1118+I1118+J1118+K1118+M1118+O1118+P1118+Q1118+R1118+S1118)*0.0214,2)</f>
        <v>689330.1</v>
      </c>
      <c r="E1118" s="11">
        <f t="shared" si="238"/>
        <v>1288467.47</v>
      </c>
      <c r="F1118" s="11"/>
      <c r="G1118" s="11">
        <v>14129425.699999999</v>
      </c>
      <c r="H1118" s="11"/>
      <c r="I1118" s="11"/>
      <c r="J1118" s="11"/>
      <c r="K1118" s="11"/>
      <c r="L1118" s="12"/>
      <c r="M1118" s="11"/>
      <c r="N1118" s="11" t="s">
        <v>135</v>
      </c>
      <c r="O1118" s="11">
        <v>18082260.829999998</v>
      </c>
      <c r="P1118" s="11"/>
      <c r="Q1118" s="11"/>
      <c r="R1118" s="11"/>
      <c r="S1118" s="11"/>
    </row>
    <row r="1119" spans="1:19" ht="15" customHeight="1" x14ac:dyDescent="0.25">
      <c r="A1119" s="6" t="s">
        <v>935</v>
      </c>
      <c r="B1119" s="15" t="s">
        <v>259</v>
      </c>
      <c r="C1119" s="11">
        <f t="shared" si="237"/>
        <v>36937981.130000003</v>
      </c>
      <c r="D1119" s="11">
        <f>ROUNDUP(SUM(F1119+G1119+H1119+I1119+J1119+K1119+M1119+O1119+P1119+Q1119+R1119+S1119)*0.0214,2)</f>
        <v>744745.43</v>
      </c>
      <c r="E1119" s="11">
        <f t="shared" si="238"/>
        <v>1392047.53</v>
      </c>
      <c r="F1119" s="11"/>
      <c r="G1119" s="11"/>
      <c r="H1119" s="11"/>
      <c r="I1119" s="11"/>
      <c r="J1119" s="11"/>
      <c r="K1119" s="11"/>
      <c r="L1119" s="12">
        <v>7</v>
      </c>
      <c r="M1119" s="12">
        <v>34801188.170000002</v>
      </c>
      <c r="N1119" s="11"/>
      <c r="O1119" s="11"/>
      <c r="P1119" s="11"/>
      <c r="Q1119" s="11"/>
      <c r="R1119" s="11"/>
      <c r="S1119" s="11"/>
    </row>
    <row r="1120" spans="1:19" ht="15" customHeight="1" x14ac:dyDescent="0.25">
      <c r="A1120" s="6" t="s">
        <v>936</v>
      </c>
      <c r="B1120" s="15" t="s">
        <v>223</v>
      </c>
      <c r="C1120" s="11">
        <f t="shared" si="237"/>
        <v>88864031.450000003</v>
      </c>
      <c r="D1120" s="11">
        <f>ROUNDUP(SUM(K1120+M1120)*0.0214,2)</f>
        <v>1791681.06</v>
      </c>
      <c r="E1120" s="11">
        <f t="shared" si="238"/>
        <v>3348936.5599999996</v>
      </c>
      <c r="F1120" s="15"/>
      <c r="G1120" s="15"/>
      <c r="H1120" s="15"/>
      <c r="I1120" s="15"/>
      <c r="J1120" s="15"/>
      <c r="K1120" s="15"/>
      <c r="L1120" s="12">
        <v>14</v>
      </c>
      <c r="M1120" s="11">
        <v>83723413.829999983</v>
      </c>
      <c r="N1120" s="11"/>
      <c r="O1120" s="11"/>
      <c r="P1120" s="11"/>
      <c r="Q1120" s="11"/>
      <c r="R1120" s="11"/>
      <c r="S1120" s="11"/>
    </row>
    <row r="1121" spans="1:19" ht="15" customHeight="1" x14ac:dyDescent="0.25">
      <c r="A1121" s="6" t="s">
        <v>937</v>
      </c>
      <c r="B1121" s="15" t="s">
        <v>260</v>
      </c>
      <c r="C1121" s="11">
        <f t="shared" si="237"/>
        <v>53122032.520000003</v>
      </c>
      <c r="D1121" s="11">
        <f>ROUNDUP(SUM(F1121+G1121+H1121+I1121+J1121+K1121+M1121+O1121+P1121+Q1121+R1121+S1121)*0.0214,2)</f>
        <v>1071049.0900000001</v>
      </c>
      <c r="E1121" s="11">
        <f t="shared" si="238"/>
        <v>2001960.91</v>
      </c>
      <c r="F1121" s="11">
        <v>6652902.5199999996</v>
      </c>
      <c r="G1121" s="11"/>
      <c r="H1121" s="11">
        <v>11165090.609999999</v>
      </c>
      <c r="I1121" s="11">
        <v>4719904.2300000004</v>
      </c>
      <c r="J1121" s="11">
        <v>7624731.9199999999</v>
      </c>
      <c r="K1121" s="11"/>
      <c r="L1121" s="12">
        <v>4</v>
      </c>
      <c r="M1121" s="11">
        <v>19886393.239999998</v>
      </c>
      <c r="N1121" s="11"/>
      <c r="O1121" s="11"/>
      <c r="P1121" s="11"/>
      <c r="Q1121" s="11"/>
      <c r="R1121" s="11"/>
      <c r="S1121" s="11"/>
    </row>
    <row r="1122" spans="1:19" ht="15" customHeight="1" x14ac:dyDescent="0.25">
      <c r="A1122" s="6" t="s">
        <v>1032</v>
      </c>
      <c r="B1122" s="15" t="s">
        <v>261</v>
      </c>
      <c r="C1122" s="11">
        <f t="shared" si="237"/>
        <v>2559008.37</v>
      </c>
      <c r="D1122" s="11">
        <f>ROUNDUP(SUM(F1122+G1122+H1122+I1122+J1122+K1122+M1122+O1122+P1122+Q1122+R1122+S1122)*0.0214,2)</f>
        <v>51594.86</v>
      </c>
      <c r="E1122" s="11">
        <f t="shared" si="238"/>
        <v>96438.989999999991</v>
      </c>
      <c r="F1122" s="11">
        <v>2410974.52</v>
      </c>
      <c r="G1122" s="11"/>
      <c r="H1122" s="11"/>
      <c r="I1122" s="11"/>
      <c r="J1122" s="11"/>
      <c r="K1122" s="11"/>
      <c r="L1122" s="12"/>
      <c r="M1122" s="11"/>
      <c r="N1122" s="11"/>
      <c r="O1122" s="11"/>
      <c r="P1122" s="11"/>
      <c r="Q1122" s="11"/>
      <c r="R1122" s="11"/>
      <c r="S1122" s="11"/>
    </row>
    <row r="1123" spans="1:19" ht="15" customHeight="1" x14ac:dyDescent="0.25">
      <c r="A1123" s="6" t="s">
        <v>1033</v>
      </c>
      <c r="B1123" s="15" t="s">
        <v>262</v>
      </c>
      <c r="C1123" s="11">
        <f t="shared" si="237"/>
        <v>34545444.859999999</v>
      </c>
      <c r="D1123" s="11">
        <f>ROUNDUP(SUM(F1123+G1123+H1123+I1123+J1123+K1123+M1123+O1123+P1123+Q1123+R1123+S1123)*0.0214,2)</f>
        <v>696507</v>
      </c>
      <c r="E1123" s="11">
        <f t="shared" si="238"/>
        <v>1301882.23</v>
      </c>
      <c r="F1123" s="11"/>
      <c r="G1123" s="11"/>
      <c r="H1123" s="11">
        <v>15457041.630000001</v>
      </c>
      <c r="I1123" s="11">
        <v>6534273.54</v>
      </c>
      <c r="J1123" s="11">
        <v>10555740.460000001</v>
      </c>
      <c r="K1123" s="11"/>
      <c r="L1123" s="12"/>
      <c r="M1123" s="11"/>
      <c r="N1123" s="11"/>
      <c r="O1123" s="11"/>
      <c r="P1123" s="11"/>
      <c r="Q1123" s="11"/>
      <c r="R1123" s="11"/>
      <c r="S1123" s="11"/>
    </row>
    <row r="1124" spans="1:19" ht="15" customHeight="1" x14ac:dyDescent="0.25">
      <c r="A1124" s="6" t="s">
        <v>1034</v>
      </c>
      <c r="B1124" s="15" t="s">
        <v>263</v>
      </c>
      <c r="C1124" s="11">
        <f t="shared" si="237"/>
        <v>165308115.78999999</v>
      </c>
      <c r="D1124" s="11">
        <f>ROUNDUP(SUM(F1124+G1124+H1124+I1124+J1124+K1124+M1124+O1124+P1124+Q1124+R1124+S1124)*0.0214,2)</f>
        <v>3332950.5199999996</v>
      </c>
      <c r="E1124" s="11">
        <f t="shared" si="238"/>
        <v>6229814.0499999998</v>
      </c>
      <c r="F1124" s="11">
        <v>13192386.689999999</v>
      </c>
      <c r="G1124" s="11">
        <v>32684447.390000001</v>
      </c>
      <c r="H1124" s="11">
        <v>22139839.329999998</v>
      </c>
      <c r="I1124" s="11">
        <v>9359343.7699999996</v>
      </c>
      <c r="J1124" s="11">
        <v>15119477.800000001</v>
      </c>
      <c r="K1124" s="11"/>
      <c r="L1124" s="12">
        <v>4</v>
      </c>
      <c r="M1124" s="11">
        <v>19886393.239999998</v>
      </c>
      <c r="N1124" s="11" t="s">
        <v>135</v>
      </c>
      <c r="O1124" s="11">
        <v>43363463</v>
      </c>
      <c r="P1124" s="11"/>
      <c r="Q1124" s="11"/>
      <c r="R1124" s="11"/>
      <c r="S1124" s="11"/>
    </row>
    <row r="1125" spans="1:19" ht="15" customHeight="1" x14ac:dyDescent="0.25">
      <c r="A1125" s="6" t="s">
        <v>1035</v>
      </c>
      <c r="B1125" s="15" t="s">
        <v>772</v>
      </c>
      <c r="C1125" s="11">
        <f>ROUND(D1125+E1125+F1125+G1125+H1125+I1125+J1125+K1125+M1125+O1125+P1125+Q1125+R1125+S1125,2)</f>
        <v>5294451.26</v>
      </c>
      <c r="D1125" s="11">
        <f>ROUNDUP(SUM(K1125+M1125)*0.0214,2)</f>
        <v>106392.20999999999</v>
      </c>
      <c r="E1125" s="11">
        <v>216460.74</v>
      </c>
      <c r="F1125" s="11"/>
      <c r="G1125" s="11"/>
      <c r="H1125" s="11"/>
      <c r="I1125" s="11"/>
      <c r="J1125" s="11"/>
      <c r="K1125" s="11"/>
      <c r="L1125" s="12">
        <v>1</v>
      </c>
      <c r="M1125" s="11">
        <v>4971598.3099999996</v>
      </c>
      <c r="N1125" s="11"/>
      <c r="O1125" s="11"/>
      <c r="P1125" s="11"/>
      <c r="Q1125" s="11"/>
      <c r="R1125" s="11"/>
      <c r="S1125" s="11"/>
    </row>
    <row r="1126" spans="1:19" ht="15" customHeight="1" x14ac:dyDescent="0.25">
      <c r="A1126" s="6" t="s">
        <v>1036</v>
      </c>
      <c r="B1126" s="15" t="s">
        <v>631</v>
      </c>
      <c r="C1126" s="11">
        <f t="shared" si="237"/>
        <v>14073414.82</v>
      </c>
      <c r="D1126" s="11"/>
      <c r="E1126" s="11">
        <f t="shared" si="238"/>
        <v>541285.19000000006</v>
      </c>
      <c r="F1126" s="11"/>
      <c r="G1126" s="11"/>
      <c r="H1126" s="11"/>
      <c r="I1126" s="11"/>
      <c r="J1126" s="11"/>
      <c r="K1126" s="11"/>
      <c r="L1126" s="12"/>
      <c r="M1126" s="11"/>
      <c r="N1126" s="11" t="s">
        <v>135</v>
      </c>
      <c r="O1126" s="11">
        <v>13532129.630000001</v>
      </c>
      <c r="P1126" s="11"/>
      <c r="Q1126" s="11"/>
      <c r="R1126" s="11"/>
      <c r="S1126" s="11"/>
    </row>
    <row r="1127" spans="1:19" ht="15" customHeight="1" x14ac:dyDescent="0.25">
      <c r="A1127" s="6" t="s">
        <v>1037</v>
      </c>
      <c r="B1127" s="15" t="s">
        <v>265</v>
      </c>
      <c r="C1127" s="11">
        <f t="shared" si="237"/>
        <v>62945061.880000003</v>
      </c>
      <c r="D1127" s="11">
        <f>ROUNDUP(SUM(F1127+G1127+H1127+I1127+J1127+K1127+M1127+O1127+P1127+Q1127+R1127+S1127)*0.0214,2)</f>
        <v>1269101.5</v>
      </c>
      <c r="E1127" s="11">
        <f t="shared" si="238"/>
        <v>2372152.3299999996</v>
      </c>
      <c r="F1127" s="11">
        <v>5789105</v>
      </c>
      <c r="G1127" s="11">
        <v>15176303.810000001</v>
      </c>
      <c r="H1127" s="11">
        <v>10359648.09</v>
      </c>
      <c r="I1127" s="11">
        <v>4090144.12</v>
      </c>
      <c r="J1127" s="11">
        <v>6543397.8600000003</v>
      </c>
      <c r="K1127" s="11"/>
      <c r="L1127" s="12"/>
      <c r="M1127" s="11"/>
      <c r="N1127" s="11" t="s">
        <v>135</v>
      </c>
      <c r="O1127" s="11">
        <v>17345209.170000002</v>
      </c>
      <c r="P1127" s="11"/>
      <c r="Q1127" s="11"/>
      <c r="R1127" s="11"/>
      <c r="S1127" s="11"/>
    </row>
    <row r="1128" spans="1:19" ht="15" customHeight="1" x14ac:dyDescent="0.25">
      <c r="A1128" s="6" t="s">
        <v>1038</v>
      </c>
      <c r="B1128" s="15" t="s">
        <v>1518</v>
      </c>
      <c r="C1128" s="11">
        <f t="shared" si="237"/>
        <v>34327593.299999997</v>
      </c>
      <c r="D1128" s="11"/>
      <c r="E1128" s="11">
        <f t="shared" si="238"/>
        <v>1320292.05</v>
      </c>
      <c r="F1128" s="11"/>
      <c r="G1128" s="11"/>
      <c r="H1128" s="11"/>
      <c r="I1128" s="11"/>
      <c r="J1128" s="11">
        <v>9095861.25</v>
      </c>
      <c r="K1128" s="11"/>
      <c r="L1128" s="12"/>
      <c r="M1128" s="11"/>
      <c r="N1128" s="11" t="s">
        <v>135</v>
      </c>
      <c r="O1128" s="11">
        <v>23911440</v>
      </c>
      <c r="P1128" s="11"/>
      <c r="Q1128" s="11"/>
      <c r="R1128" s="11"/>
      <c r="S1128" s="11"/>
    </row>
    <row r="1129" spans="1:19" ht="15" customHeight="1" x14ac:dyDescent="0.25">
      <c r="A1129" s="6" t="s">
        <v>1039</v>
      </c>
      <c r="B1129" s="15" t="s">
        <v>266</v>
      </c>
      <c r="C1129" s="11">
        <f t="shared" si="237"/>
        <v>15635671.27</v>
      </c>
      <c r="D1129" s="11">
        <f>ROUNDUP(SUM(F1129+G1129+H1129+I1129+J1129+K1129+M1129+O1129+P1129+Q1129+R1129+S1129)*0.0214,2)</f>
        <v>315247.19</v>
      </c>
      <c r="E1129" s="11">
        <f t="shared" si="238"/>
        <v>589247.07999999996</v>
      </c>
      <c r="F1129" s="11"/>
      <c r="G1129" s="11"/>
      <c r="H1129" s="11">
        <v>6843843</v>
      </c>
      <c r="I1129" s="11">
        <v>3631329</v>
      </c>
      <c r="J1129" s="11">
        <v>4256005</v>
      </c>
      <c r="K1129" s="11"/>
      <c r="L1129" s="12"/>
      <c r="M1129" s="11"/>
      <c r="N1129" s="11"/>
      <c r="O1129" s="11"/>
      <c r="P1129" s="11"/>
      <c r="Q1129" s="11"/>
      <c r="R1129" s="11"/>
      <c r="S1129" s="11"/>
    </row>
    <row r="1130" spans="1:19" ht="15" customHeight="1" x14ac:dyDescent="0.25">
      <c r="A1130" s="6" t="s">
        <v>1040</v>
      </c>
      <c r="B1130" s="15" t="s">
        <v>267</v>
      </c>
      <c r="C1130" s="11">
        <f t="shared" si="237"/>
        <v>19324754.420000002</v>
      </c>
      <c r="D1130" s="11">
        <f>ROUNDUP(SUM(F1130+G1130+H1130+I1130+J1130+K1130+M1130+O1130+P1130+Q1130+R1130+S1130)*0.0214,2)</f>
        <v>389626.67</v>
      </c>
      <c r="E1130" s="11">
        <f t="shared" si="238"/>
        <v>728274.15</v>
      </c>
      <c r="F1130" s="11"/>
      <c r="G1130" s="11"/>
      <c r="H1130" s="11"/>
      <c r="I1130" s="11"/>
      <c r="J1130" s="11"/>
      <c r="K1130" s="11"/>
      <c r="L1130" s="12"/>
      <c r="M1130" s="11"/>
      <c r="N1130" s="11" t="s">
        <v>135</v>
      </c>
      <c r="O1130" s="11">
        <v>18206853.600000001</v>
      </c>
      <c r="P1130" s="11"/>
      <c r="Q1130" s="11"/>
      <c r="R1130" s="11"/>
      <c r="S1130" s="11"/>
    </row>
    <row r="1131" spans="1:19" ht="15" customHeight="1" x14ac:dyDescent="0.25">
      <c r="A1131" s="6" t="s">
        <v>1041</v>
      </c>
      <c r="B1131" s="15" t="s">
        <v>268</v>
      </c>
      <c r="C1131" s="11">
        <f t="shared" si="237"/>
        <v>79556395.069999993</v>
      </c>
      <c r="D1131" s="11">
        <f>ROUNDUP(SUM(F1131+G1131+H1131+I1131+J1131+K1131+M1131+O1131+P1131+Q1131+R1131+S1131)*0.0214,2)</f>
        <v>1604020.03</v>
      </c>
      <c r="E1131" s="11">
        <f t="shared" si="238"/>
        <v>2998168.28</v>
      </c>
      <c r="F1131" s="11"/>
      <c r="G1131" s="11"/>
      <c r="H1131" s="11"/>
      <c r="I1131" s="11"/>
      <c r="J1131" s="11"/>
      <c r="K1131" s="11"/>
      <c r="L1131" s="12"/>
      <c r="M1131" s="11"/>
      <c r="N1131" s="11"/>
      <c r="O1131" s="11"/>
      <c r="P1131" s="11"/>
      <c r="Q1131" s="11">
        <v>74954206.760000005</v>
      </c>
      <c r="R1131" s="11"/>
      <c r="S1131" s="11"/>
    </row>
    <row r="1132" spans="1:19" ht="15" customHeight="1" x14ac:dyDescent="0.25">
      <c r="A1132" s="6" t="s">
        <v>1042</v>
      </c>
      <c r="B1132" s="15" t="s">
        <v>269</v>
      </c>
      <c r="C1132" s="11">
        <f t="shared" si="237"/>
        <v>39988936.619999997</v>
      </c>
      <c r="D1132" s="11">
        <f>ROUNDUP(SUM(F1132+G1132+H1132+I1132+J1132+K1132+M1132+O1132+P1132+Q1132+R1132+S1132)*0.0214,2)</f>
        <v>806258.95</v>
      </c>
      <c r="E1132" s="11">
        <f t="shared" si="238"/>
        <v>1507026.07</v>
      </c>
      <c r="F1132" s="11"/>
      <c r="G1132" s="11">
        <v>15808270.27</v>
      </c>
      <c r="H1132" s="11">
        <v>10791041.02</v>
      </c>
      <c r="I1132" s="11">
        <v>4260464.51</v>
      </c>
      <c r="J1132" s="11">
        <v>6815875.7999999998</v>
      </c>
      <c r="K1132" s="11"/>
      <c r="L1132" s="12"/>
      <c r="M1132" s="11"/>
      <c r="N1132" s="11"/>
      <c r="O1132" s="11"/>
      <c r="P1132" s="11"/>
      <c r="Q1132" s="11"/>
      <c r="R1132" s="11"/>
      <c r="S1132" s="11"/>
    </row>
    <row r="1133" spans="1:19" ht="15" customHeight="1" x14ac:dyDescent="0.25">
      <c r="A1133" s="6" t="s">
        <v>1043</v>
      </c>
      <c r="B1133" s="15" t="s">
        <v>270</v>
      </c>
      <c r="C1133" s="11">
        <f t="shared" si="237"/>
        <v>254529822.5</v>
      </c>
      <c r="D1133" s="11">
        <f>ROUNDUP(SUM(F1133+G1133+H1133+I1133+J1133+K1133+M1133+O1133+P1133+Q1133+R1133+S1133)*0.0214,2)</f>
        <v>5131843.04</v>
      </c>
      <c r="E1133" s="11">
        <f t="shared" si="238"/>
        <v>9592229.9800000004</v>
      </c>
      <c r="F1133" s="11"/>
      <c r="G1133" s="11">
        <v>70426741.909999996</v>
      </c>
      <c r="H1133" s="11"/>
      <c r="I1133" s="11"/>
      <c r="J1133" s="11"/>
      <c r="K1133" s="11"/>
      <c r="L1133" s="12"/>
      <c r="M1133" s="11"/>
      <c r="N1133" s="11" t="s">
        <v>135</v>
      </c>
      <c r="O1133" s="11">
        <v>80854656.5</v>
      </c>
      <c r="P1133" s="11"/>
      <c r="Q1133" s="11">
        <v>88524351.069999993</v>
      </c>
      <c r="R1133" s="11"/>
      <c r="S1133" s="11"/>
    </row>
    <row r="1134" spans="1:19" ht="15" customHeight="1" x14ac:dyDescent="0.25">
      <c r="A1134" s="6" t="s">
        <v>1044</v>
      </c>
      <c r="B1134" s="15" t="s">
        <v>633</v>
      </c>
      <c r="C1134" s="11">
        <f t="shared" si="237"/>
        <v>34635160.560000002</v>
      </c>
      <c r="D1134" s="11"/>
      <c r="E1134" s="11">
        <f t="shared" si="238"/>
        <v>1332121.56</v>
      </c>
      <c r="F1134" s="11"/>
      <c r="G1134" s="11">
        <v>13973572.289999999</v>
      </c>
      <c r="H1134" s="11">
        <v>9538639.5399999991</v>
      </c>
      <c r="I1134" s="11">
        <v>3765997.66</v>
      </c>
      <c r="J1134" s="11">
        <v>6024829.5099999998</v>
      </c>
      <c r="K1134" s="11"/>
      <c r="L1134" s="12"/>
      <c r="M1134" s="11"/>
      <c r="N1134" s="11"/>
      <c r="O1134" s="11"/>
      <c r="P1134" s="11"/>
      <c r="Q1134" s="11"/>
      <c r="R1134" s="11"/>
      <c r="S1134" s="11"/>
    </row>
    <row r="1135" spans="1:19" ht="15" customHeight="1" x14ac:dyDescent="0.25">
      <c r="A1135" s="6" t="s">
        <v>1045</v>
      </c>
      <c r="B1135" s="15" t="s">
        <v>859</v>
      </c>
      <c r="C1135" s="11">
        <f t="shared" si="237"/>
        <v>54199535.689999998</v>
      </c>
      <c r="D1135" s="11"/>
      <c r="E1135" s="11">
        <f t="shared" si="238"/>
        <v>2084597.53</v>
      </c>
      <c r="F1135" s="11">
        <v>6851636.1200000001</v>
      </c>
      <c r="G1135" s="11">
        <v>13985158.68</v>
      </c>
      <c r="H1135" s="11">
        <v>7839962.0499999998</v>
      </c>
      <c r="I1135" s="11">
        <v>3866621.7099999995</v>
      </c>
      <c r="J1135" s="11">
        <v>6514002.1399999997</v>
      </c>
      <c r="K1135" s="11"/>
      <c r="L1135" s="12"/>
      <c r="M1135" s="11"/>
      <c r="N1135" s="11" t="s">
        <v>135</v>
      </c>
      <c r="O1135" s="11">
        <v>13057557.460000001</v>
      </c>
      <c r="P1135" s="11"/>
      <c r="Q1135" s="11"/>
      <c r="R1135" s="11"/>
      <c r="S1135" s="11"/>
    </row>
    <row r="1136" spans="1:19" ht="15" customHeight="1" x14ac:dyDescent="0.25">
      <c r="A1136" s="6" t="s">
        <v>1046</v>
      </c>
      <c r="B1136" s="15" t="s">
        <v>860</v>
      </c>
      <c r="C1136" s="11">
        <f t="shared" si="237"/>
        <v>40490564.810000002</v>
      </c>
      <c r="D1136" s="11"/>
      <c r="E1136" s="11">
        <f t="shared" si="238"/>
        <v>1557329.42</v>
      </c>
      <c r="F1136" s="11"/>
      <c r="G1136" s="11">
        <v>14107567.069999998</v>
      </c>
      <c r="H1136" s="11">
        <v>7908583.1600000001</v>
      </c>
      <c r="I1136" s="11">
        <v>3900465.23</v>
      </c>
      <c r="J1136" s="11"/>
      <c r="K1136" s="11"/>
      <c r="L1136" s="12"/>
      <c r="M1136" s="11"/>
      <c r="N1136" s="11" t="s">
        <v>135</v>
      </c>
      <c r="O1136" s="11">
        <v>13016619.93</v>
      </c>
      <c r="P1136" s="11"/>
      <c r="Q1136" s="11"/>
      <c r="R1136" s="11"/>
      <c r="S1136" s="11"/>
    </row>
    <row r="1137" spans="1:19" ht="15" customHeight="1" x14ac:dyDescent="0.25">
      <c r="A1137" s="6" t="s">
        <v>1047</v>
      </c>
      <c r="B1137" s="15" t="s">
        <v>634</v>
      </c>
      <c r="C1137" s="11">
        <f t="shared" si="237"/>
        <v>99154782.780000001</v>
      </c>
      <c r="D1137" s="11"/>
      <c r="E1137" s="11">
        <f t="shared" si="238"/>
        <v>3813645.5</v>
      </c>
      <c r="F1137" s="11"/>
      <c r="G1137" s="11">
        <v>30634975.609999999</v>
      </c>
      <c r="H1137" s="11">
        <v>20912046.210000001</v>
      </c>
      <c r="I1137" s="11">
        <v>8256388.8399999999</v>
      </c>
      <c r="J1137" s="11"/>
      <c r="K1137" s="11"/>
      <c r="L1137" s="12"/>
      <c r="M1137" s="11"/>
      <c r="N1137" s="11" t="s">
        <v>135</v>
      </c>
      <c r="O1137" s="11">
        <v>35537726.619999997</v>
      </c>
      <c r="P1137" s="11"/>
      <c r="Q1137" s="11"/>
      <c r="R1137" s="11"/>
      <c r="S1137" s="11"/>
    </row>
    <row r="1138" spans="1:19" ht="15.75" customHeight="1" x14ac:dyDescent="0.25">
      <c r="A1138" s="6" t="s">
        <v>1048</v>
      </c>
      <c r="B1138" s="15" t="s">
        <v>635</v>
      </c>
      <c r="C1138" s="11">
        <f t="shared" si="237"/>
        <v>25811781.800000001</v>
      </c>
      <c r="D1138" s="11"/>
      <c r="E1138" s="11">
        <f t="shared" si="238"/>
        <v>992760.84</v>
      </c>
      <c r="F1138" s="11"/>
      <c r="G1138" s="11">
        <v>13510097.539999999</v>
      </c>
      <c r="H1138" s="11">
        <v>7573646.7800000003</v>
      </c>
      <c r="I1138" s="11">
        <v>3735276.64</v>
      </c>
      <c r="J1138" s="11"/>
      <c r="K1138" s="11"/>
      <c r="L1138" s="12"/>
      <c r="M1138" s="11"/>
      <c r="N1138" s="11"/>
      <c r="O1138" s="11"/>
      <c r="P1138" s="11"/>
      <c r="Q1138" s="11"/>
      <c r="R1138" s="11"/>
      <c r="S1138" s="11"/>
    </row>
    <row r="1139" spans="1:19" ht="15" customHeight="1" x14ac:dyDescent="0.25">
      <c r="A1139" s="6" t="s">
        <v>1049</v>
      </c>
      <c r="B1139" s="15" t="s">
        <v>636</v>
      </c>
      <c r="C1139" s="11">
        <f t="shared" si="237"/>
        <v>40870680.869999997</v>
      </c>
      <c r="D1139" s="11"/>
      <c r="E1139" s="11">
        <f t="shared" si="238"/>
        <v>1571949.27</v>
      </c>
      <c r="F1139" s="11"/>
      <c r="G1139" s="11">
        <v>12493494.84</v>
      </c>
      <c r="H1139" s="11">
        <v>8462862.0199999996</v>
      </c>
      <c r="I1139" s="11">
        <v>3577570.45</v>
      </c>
      <c r="J1139" s="11"/>
      <c r="K1139" s="11"/>
      <c r="L1139" s="12"/>
      <c r="M1139" s="11"/>
      <c r="N1139" s="11" t="s">
        <v>135</v>
      </c>
      <c r="O1139" s="11">
        <v>14764804.289999999</v>
      </c>
      <c r="P1139" s="11"/>
      <c r="Q1139" s="11"/>
      <c r="R1139" s="11"/>
      <c r="S1139" s="11"/>
    </row>
    <row r="1140" spans="1:19" ht="15" customHeight="1" x14ac:dyDescent="0.25">
      <c r="A1140" s="6" t="s">
        <v>1050</v>
      </c>
      <c r="B1140" s="15" t="s">
        <v>271</v>
      </c>
      <c r="C1140" s="11">
        <f t="shared" si="237"/>
        <v>75438704.150000006</v>
      </c>
      <c r="D1140" s="11">
        <f>ROUNDUP(SUM(F1140+G1140+H1140+I1140+J1140+K1140+M1140+O1140+P1140+Q1140+R1140+S1140)*0.0214,2)</f>
        <v>1520998.94</v>
      </c>
      <c r="E1140" s="11">
        <f t="shared" si="238"/>
        <v>2842988.67</v>
      </c>
      <c r="F1140" s="11"/>
      <c r="G1140" s="11"/>
      <c r="H1140" s="11"/>
      <c r="I1140" s="11"/>
      <c r="J1140" s="11"/>
      <c r="K1140" s="11"/>
      <c r="L1140" s="12"/>
      <c r="M1140" s="11"/>
      <c r="N1140" s="11" t="s">
        <v>135</v>
      </c>
      <c r="O1140" s="11">
        <v>29181156.600000001</v>
      </c>
      <c r="P1140" s="11"/>
      <c r="Q1140" s="11">
        <v>41893559.939999998</v>
      </c>
      <c r="R1140" s="11"/>
      <c r="S1140" s="11"/>
    </row>
    <row r="1141" spans="1:19" ht="15" customHeight="1" x14ac:dyDescent="0.25">
      <c r="A1141" s="6" t="s">
        <v>1051</v>
      </c>
      <c r="B1141" s="15" t="s">
        <v>779</v>
      </c>
      <c r="C1141" s="11">
        <f t="shared" si="237"/>
        <v>21107417.789999999</v>
      </c>
      <c r="D1141" s="11">
        <f>ROUNDUP(SUM(K1141+M1141)*0.0214,2)</f>
        <v>425568.82</v>
      </c>
      <c r="E1141" s="11">
        <f t="shared" si="238"/>
        <v>795455.73</v>
      </c>
      <c r="F1141" s="11"/>
      <c r="G1141" s="11"/>
      <c r="H1141" s="11"/>
      <c r="I1141" s="11"/>
      <c r="J1141" s="11"/>
      <c r="K1141" s="11"/>
      <c r="L1141" s="12">
        <v>4</v>
      </c>
      <c r="M1141" s="33">
        <v>19886393.239999998</v>
      </c>
      <c r="N1141" s="11"/>
      <c r="O1141" s="11"/>
      <c r="P1141" s="11"/>
      <c r="Q1141" s="11"/>
      <c r="R1141" s="11"/>
      <c r="S1141" s="11"/>
    </row>
    <row r="1142" spans="1:19" ht="15" customHeight="1" x14ac:dyDescent="0.25">
      <c r="A1142" s="6" t="s">
        <v>1052</v>
      </c>
      <c r="B1142" s="15" t="s">
        <v>795</v>
      </c>
      <c r="C1142" s="11">
        <f t="shared" si="237"/>
        <v>26384272.239999998</v>
      </c>
      <c r="D1142" s="11">
        <f>ROUNDUP(SUM(K1142+M1142)*0.0214,2)</f>
        <v>531961.02</v>
      </c>
      <c r="E1142" s="11">
        <f t="shared" si="238"/>
        <v>994319.67</v>
      </c>
      <c r="F1142" s="11"/>
      <c r="G1142" s="11"/>
      <c r="H1142" s="11"/>
      <c r="I1142" s="11"/>
      <c r="J1142" s="11"/>
      <c r="K1142" s="11"/>
      <c r="L1142" s="12">
        <v>5</v>
      </c>
      <c r="M1142" s="33">
        <v>24857991.549999997</v>
      </c>
      <c r="N1142" s="11"/>
      <c r="O1142" s="11"/>
      <c r="P1142" s="11"/>
      <c r="Q1142" s="11"/>
      <c r="R1142" s="11"/>
      <c r="S1142" s="11"/>
    </row>
    <row r="1143" spans="1:19" ht="15" customHeight="1" x14ac:dyDescent="0.25">
      <c r="A1143" s="6" t="s">
        <v>944</v>
      </c>
      <c r="B1143" s="15" t="s">
        <v>861</v>
      </c>
      <c r="C1143" s="11">
        <f t="shared" si="237"/>
        <v>8616257.4299999997</v>
      </c>
      <c r="D1143" s="11"/>
      <c r="E1143" s="11">
        <f t="shared" si="238"/>
        <v>331394.52</v>
      </c>
      <c r="F1143" s="11"/>
      <c r="G1143" s="11"/>
      <c r="H1143" s="11"/>
      <c r="I1143" s="11"/>
      <c r="J1143" s="11">
        <v>8284862.9100000001</v>
      </c>
      <c r="K1143" s="11"/>
      <c r="L1143" s="12"/>
      <c r="M1143" s="11"/>
      <c r="N1143" s="11"/>
      <c r="O1143" s="11"/>
      <c r="P1143" s="11"/>
      <c r="Q1143" s="11"/>
      <c r="R1143" s="11"/>
      <c r="S1143" s="11"/>
    </row>
    <row r="1144" spans="1:19" ht="15" customHeight="1" x14ac:dyDescent="0.25">
      <c r="A1144" s="6" t="s">
        <v>1053</v>
      </c>
      <c r="B1144" s="15" t="s">
        <v>862</v>
      </c>
      <c r="C1144" s="11">
        <f t="shared" si="237"/>
        <v>31017471.149999999</v>
      </c>
      <c r="D1144" s="11"/>
      <c r="E1144" s="11">
        <f t="shared" si="238"/>
        <v>1192979.6599999999</v>
      </c>
      <c r="F1144" s="11"/>
      <c r="G1144" s="11"/>
      <c r="H1144" s="11"/>
      <c r="I1144" s="11"/>
      <c r="J1144" s="11"/>
      <c r="K1144" s="11"/>
      <c r="L1144" s="12"/>
      <c r="M1144" s="11"/>
      <c r="N1144" s="11" t="s">
        <v>135</v>
      </c>
      <c r="O1144" s="11">
        <v>29824491.489999998</v>
      </c>
      <c r="P1144" s="11"/>
      <c r="Q1144" s="11"/>
      <c r="R1144" s="11"/>
      <c r="S1144" s="11"/>
    </row>
    <row r="1145" spans="1:19" s="29" customFormat="1" x14ac:dyDescent="0.25">
      <c r="A1145" s="6" t="s">
        <v>946</v>
      </c>
      <c r="B1145" s="15" t="s">
        <v>272</v>
      </c>
      <c r="C1145" s="11">
        <f t="shared" si="237"/>
        <v>67440984.219999999</v>
      </c>
      <c r="D1145" s="11">
        <f>ROUNDUP(SUM(F1145+G1145+H1145+I1145+J1145+K1145+M1145+O1145+P1145+Q1145+R1145+S1145)*0.0214,2)</f>
        <v>1359748.51</v>
      </c>
      <c r="E1145" s="11">
        <f t="shared" si="238"/>
        <v>2541585.9899999998</v>
      </c>
      <c r="F1145" s="11">
        <v>8498761.5299999993</v>
      </c>
      <c r="G1145" s="11"/>
      <c r="H1145" s="11"/>
      <c r="I1145" s="11"/>
      <c r="J1145" s="11"/>
      <c r="K1145" s="11"/>
      <c r="L1145" s="12"/>
      <c r="M1145" s="11"/>
      <c r="N1145" s="11" t="s">
        <v>135</v>
      </c>
      <c r="O1145" s="11">
        <v>26702516.190000001</v>
      </c>
      <c r="P1145" s="11"/>
      <c r="Q1145" s="11">
        <v>28338372</v>
      </c>
      <c r="R1145" s="11"/>
      <c r="S1145" s="11"/>
    </row>
    <row r="1146" spans="1:19" ht="15" customHeight="1" x14ac:dyDescent="0.25">
      <c r="A1146" s="6" t="s">
        <v>1054</v>
      </c>
      <c r="B1146" s="15" t="s">
        <v>1122</v>
      </c>
      <c r="C1146" s="11">
        <f t="shared" si="237"/>
        <v>100885448.20999999</v>
      </c>
      <c r="D1146" s="30"/>
      <c r="E1146" s="30">
        <f t="shared" si="238"/>
        <v>3880209.55</v>
      </c>
      <c r="F1146" s="30">
        <v>13384007.050000001</v>
      </c>
      <c r="G1146" s="30">
        <v>35086509.359999999</v>
      </c>
      <c r="H1146" s="30">
        <v>23950719.18</v>
      </c>
      <c r="I1146" s="30">
        <v>9456145.1300000008</v>
      </c>
      <c r="J1146" s="30">
        <v>15127857.939999999</v>
      </c>
      <c r="K1146" s="30"/>
      <c r="L1146" s="45"/>
      <c r="M1146" s="30"/>
      <c r="N1146" s="31"/>
      <c r="O1146" s="30"/>
      <c r="P1146" s="30"/>
      <c r="Q1146" s="30"/>
      <c r="R1146" s="30"/>
      <c r="S1146" s="30"/>
    </row>
    <row r="1147" spans="1:19" ht="15" customHeight="1" x14ac:dyDescent="0.25">
      <c r="A1147" s="6" t="s">
        <v>1055</v>
      </c>
      <c r="B1147" s="15" t="s">
        <v>811</v>
      </c>
      <c r="C1147" s="11">
        <f t="shared" ref="C1147:C1174" si="239">ROUND(D1147+E1147+F1147+G1147+H1147+I1147+J1147+K1147+M1147+O1147+P1147+Q1147+R1147+S1147,2)</f>
        <v>10553708.9</v>
      </c>
      <c r="D1147" s="11">
        <f>ROUNDUP(SUM(K1147+M1147)*0.0214,2)</f>
        <v>212784.41</v>
      </c>
      <c r="E1147" s="11">
        <f t="shared" ref="E1147:E1153" si="240">ROUNDUP(SUM(F1147+G1147+H1147+I1147+J1147+K1147+M1147+O1147+P1147+Q1147+R1147+S1147)*0.04,2)</f>
        <v>397727.87</v>
      </c>
      <c r="F1147" s="11"/>
      <c r="G1147" s="11"/>
      <c r="H1147" s="11"/>
      <c r="I1147" s="11"/>
      <c r="J1147" s="11"/>
      <c r="K1147" s="11"/>
      <c r="L1147" s="12">
        <v>2</v>
      </c>
      <c r="M1147" s="11">
        <v>9943196.6199999992</v>
      </c>
      <c r="N1147" s="11"/>
      <c r="O1147" s="11"/>
      <c r="P1147" s="11"/>
      <c r="Q1147" s="11"/>
      <c r="R1147" s="11"/>
      <c r="S1147" s="11"/>
    </row>
    <row r="1148" spans="1:19" ht="15" customHeight="1" x14ac:dyDescent="0.25">
      <c r="A1148" s="6" t="s">
        <v>1056</v>
      </c>
      <c r="B1148" s="15" t="s">
        <v>1519</v>
      </c>
      <c r="C1148" s="11">
        <f t="shared" si="239"/>
        <v>56159254.780000001</v>
      </c>
      <c r="D1148" s="11">
        <f>ROUNDUP(SUM(F1148+G1148+H1148+I1148+J1148+K1148+M1148+O1148+P1148+Q1148+R1148+S1148)*0.0214,2)</f>
        <v>1132285.71</v>
      </c>
      <c r="E1148" s="11">
        <f t="shared" si="240"/>
        <v>2116421.8899999997</v>
      </c>
      <c r="F1148" s="11">
        <v>6118525.9000000004</v>
      </c>
      <c r="G1148" s="11">
        <v>16039890.1</v>
      </c>
      <c r="H1148" s="11">
        <v>10949149.34</v>
      </c>
      <c r="I1148" s="11">
        <v>4322888.04</v>
      </c>
      <c r="J1148" s="11">
        <v>6915740.7400000002</v>
      </c>
      <c r="K1148" s="11"/>
      <c r="L1148" s="12"/>
      <c r="M1148" s="11"/>
      <c r="N1148" s="11"/>
      <c r="O1148" s="11"/>
      <c r="P1148" s="11">
        <v>8564353.0600000005</v>
      </c>
      <c r="Q1148" s="11"/>
      <c r="R1148" s="11"/>
      <c r="S1148" s="11"/>
    </row>
    <row r="1149" spans="1:19" ht="15" customHeight="1" x14ac:dyDescent="0.25">
      <c r="A1149" s="6" t="s">
        <v>1057</v>
      </c>
      <c r="B1149" s="15" t="s">
        <v>809</v>
      </c>
      <c r="C1149" s="11">
        <f t="shared" si="239"/>
        <v>21107417.789999999</v>
      </c>
      <c r="D1149" s="11">
        <f>ROUNDUP(SUM(K1149+M1149)*0.0214,2)</f>
        <v>425568.82</v>
      </c>
      <c r="E1149" s="11">
        <f t="shared" si="240"/>
        <v>795455.73</v>
      </c>
      <c r="F1149" s="11"/>
      <c r="G1149" s="11"/>
      <c r="H1149" s="11"/>
      <c r="I1149" s="11"/>
      <c r="J1149" s="11"/>
      <c r="K1149" s="11"/>
      <c r="L1149" s="12">
        <v>4</v>
      </c>
      <c r="M1149" s="11">
        <v>19886393.239999998</v>
      </c>
      <c r="N1149" s="11"/>
      <c r="O1149" s="11"/>
      <c r="P1149" s="11"/>
      <c r="Q1149" s="11"/>
      <c r="R1149" s="11"/>
      <c r="S1149" s="11"/>
    </row>
    <row r="1150" spans="1:19" ht="15" customHeight="1" x14ac:dyDescent="0.25">
      <c r="A1150" s="6" t="s">
        <v>952</v>
      </c>
      <c r="B1150" s="15" t="s">
        <v>273</v>
      </c>
      <c r="C1150" s="11">
        <f t="shared" si="239"/>
        <v>18978171.280000001</v>
      </c>
      <c r="D1150" s="11">
        <f>ROUNDUP(SUM(F1150+G1150+H1150+I1150+J1150+K1150+M1150+O1150+P1150+Q1150+R1150+S1150)*0.0214,2)</f>
        <v>382638.85000000003</v>
      </c>
      <c r="E1150" s="11">
        <f t="shared" si="240"/>
        <v>715212.79</v>
      </c>
      <c r="F1150" s="11">
        <v>3914555.38</v>
      </c>
      <c r="G1150" s="11"/>
      <c r="H1150" s="11"/>
      <c r="I1150" s="11"/>
      <c r="J1150" s="11"/>
      <c r="K1150" s="11"/>
      <c r="L1150" s="12"/>
      <c r="M1150" s="11"/>
      <c r="N1150" s="11" t="s">
        <v>135</v>
      </c>
      <c r="O1150" s="11">
        <v>13965764.26</v>
      </c>
      <c r="P1150" s="11"/>
      <c r="Q1150" s="11"/>
      <c r="R1150" s="11"/>
      <c r="S1150" s="11"/>
    </row>
    <row r="1151" spans="1:19" ht="15" customHeight="1" x14ac:dyDescent="0.25">
      <c r="A1151" s="6" t="s">
        <v>1058</v>
      </c>
      <c r="B1151" s="15" t="s">
        <v>274</v>
      </c>
      <c r="C1151" s="11">
        <f t="shared" si="239"/>
        <v>42855287.210000001</v>
      </c>
      <c r="D1151" s="11">
        <f>ROUNDUP(SUM(F1151+G1151+H1151+I1151+J1151+K1151+M1151+O1151+P1151+Q1151+R1151+S1151)*0.0214,2)</f>
        <v>864050.45</v>
      </c>
      <c r="E1151" s="11">
        <f t="shared" si="240"/>
        <v>1615047.57</v>
      </c>
      <c r="F1151" s="11">
        <v>3899627.64</v>
      </c>
      <c r="G1151" s="11">
        <v>9661418.9299999997</v>
      </c>
      <c r="H1151" s="11">
        <v>6544466.25</v>
      </c>
      <c r="I1151" s="11">
        <v>2766592.32</v>
      </c>
      <c r="J1151" s="11">
        <v>4469269.66</v>
      </c>
      <c r="K1151" s="11"/>
      <c r="L1151" s="12"/>
      <c r="M1151" s="11"/>
      <c r="N1151" s="11" t="s">
        <v>135</v>
      </c>
      <c r="O1151" s="11">
        <v>13034814.390000001</v>
      </c>
      <c r="P1151" s="11"/>
      <c r="Q1151" s="11"/>
      <c r="R1151" s="11"/>
      <c r="S1151" s="11"/>
    </row>
    <row r="1152" spans="1:19" ht="15" customHeight="1" x14ac:dyDescent="0.25">
      <c r="A1152" s="6" t="s">
        <v>1059</v>
      </c>
      <c r="B1152" s="15" t="s">
        <v>863</v>
      </c>
      <c r="C1152" s="11">
        <f t="shared" si="239"/>
        <v>13990307.890000001</v>
      </c>
      <c r="D1152" s="11"/>
      <c r="E1152" s="11">
        <f t="shared" si="240"/>
        <v>538088.77</v>
      </c>
      <c r="F1152" s="35"/>
      <c r="G1152" s="35"/>
      <c r="H1152" s="35"/>
      <c r="I1152" s="35"/>
      <c r="J1152" s="11">
        <v>13452219.119999999</v>
      </c>
      <c r="K1152" s="35"/>
      <c r="L1152" s="46"/>
      <c r="M1152" s="11"/>
      <c r="N1152" s="11"/>
      <c r="O1152" s="11"/>
      <c r="P1152" s="11"/>
      <c r="Q1152" s="11"/>
      <c r="R1152" s="11"/>
      <c r="S1152" s="11"/>
    </row>
    <row r="1153" spans="1:19" ht="15" customHeight="1" x14ac:dyDescent="0.25">
      <c r="A1153" s="6" t="s">
        <v>1060</v>
      </c>
      <c r="B1153" s="15" t="s">
        <v>916</v>
      </c>
      <c r="C1153" s="11">
        <f t="shared" si="239"/>
        <v>22959455.48</v>
      </c>
      <c r="D1153" s="11">
        <f>ROUNDUP(SUM(F1153+G1153+H1153+I1153+J1153+K1153+M1153+O1153+P1153+Q1153+R1153+S1153)*0.0214,2)</f>
        <v>462909.7</v>
      </c>
      <c r="E1153" s="11">
        <f t="shared" si="240"/>
        <v>865251.77</v>
      </c>
      <c r="F1153" s="35"/>
      <c r="G1153" s="35"/>
      <c r="H1153" s="35"/>
      <c r="I1153" s="35"/>
      <c r="J1153" s="11"/>
      <c r="K1153" s="35"/>
      <c r="L1153" s="46"/>
      <c r="M1153" s="11"/>
      <c r="N1153" s="11"/>
      <c r="O1153" s="11"/>
      <c r="P1153" s="11"/>
      <c r="Q1153" s="11">
        <v>21631294.010000002</v>
      </c>
      <c r="R1153" s="11"/>
      <c r="S1153" s="11"/>
    </row>
    <row r="1154" spans="1:19" ht="15" customHeight="1" x14ac:dyDescent="0.25">
      <c r="A1154" s="6" t="s">
        <v>1061</v>
      </c>
      <c r="B1154" s="15" t="s">
        <v>641</v>
      </c>
      <c r="C1154" s="11">
        <f t="shared" si="239"/>
        <v>91632915.739999995</v>
      </c>
      <c r="D1154" s="11"/>
      <c r="E1154" s="11">
        <f>ROUNDUP(SUM(F1154+G1154+H1154+I1154+J1154+K1154+M1154+P1154+Q1154+R1154+S1154)*0.04,2)</f>
        <v>1913550.05</v>
      </c>
      <c r="F1154" s="11">
        <v>14121394.869999999</v>
      </c>
      <c r="G1154" s="11"/>
      <c r="H1154" s="11">
        <v>23698927.329999998</v>
      </c>
      <c r="I1154" s="11">
        <v>10018428.98</v>
      </c>
      <c r="J1154" s="11"/>
      <c r="K1154" s="11"/>
      <c r="L1154" s="12"/>
      <c r="M1154" s="11"/>
      <c r="N1154" s="11" t="s">
        <v>135</v>
      </c>
      <c r="O1154" s="11">
        <v>41880614.509999998</v>
      </c>
      <c r="P1154" s="11"/>
      <c r="Q1154" s="11"/>
      <c r="R1154" s="11"/>
      <c r="S1154" s="11"/>
    </row>
    <row r="1155" spans="1:19" ht="15" customHeight="1" x14ac:dyDescent="0.25">
      <c r="A1155" s="6" t="s">
        <v>1062</v>
      </c>
      <c r="B1155" s="15" t="s">
        <v>917</v>
      </c>
      <c r="C1155" s="11">
        <f t="shared" si="239"/>
        <v>33971487.020000003</v>
      </c>
      <c r="D1155" s="11">
        <f>ROUNDUP(SUM(F1155+G1155+H1155+I1155+J1155+K1155+M1155+O1155+P1155+Q1155+R1155+S1155)*0.0214,2)</f>
        <v>684934.83</v>
      </c>
      <c r="E1155" s="11">
        <f t="shared" ref="E1155:E1174" si="241">ROUNDUP(SUM(F1155+G1155+H1155+I1155+J1155+K1155+M1155+O1155+P1155+Q1155+R1155+S1155)*0.04,2)</f>
        <v>1280252.01</v>
      </c>
      <c r="F1155" s="11"/>
      <c r="G1155" s="11"/>
      <c r="H1155" s="11"/>
      <c r="I1155" s="11"/>
      <c r="J1155" s="11"/>
      <c r="K1155" s="11"/>
      <c r="L1155" s="12"/>
      <c r="M1155" s="11"/>
      <c r="N1155" s="11" t="s">
        <v>135</v>
      </c>
      <c r="O1155" s="11">
        <v>14677411.310000001</v>
      </c>
      <c r="P1155" s="11"/>
      <c r="Q1155" s="11">
        <v>17328888.870000001</v>
      </c>
      <c r="R1155" s="11"/>
      <c r="S1155" s="11"/>
    </row>
    <row r="1156" spans="1:19" ht="15" customHeight="1" x14ac:dyDescent="0.25">
      <c r="A1156" s="6" t="s">
        <v>1063</v>
      </c>
      <c r="B1156" s="15" t="s">
        <v>275</v>
      </c>
      <c r="C1156" s="11">
        <f t="shared" si="239"/>
        <v>49611077.340000004</v>
      </c>
      <c r="D1156" s="11">
        <f>ROUNDUP(SUM(F1156+G1156+H1156+I1156+J1156+K1156+M1156+O1156+P1156+Q1156+R1156+S1156)*0.0214,2)</f>
        <v>1000261.03</v>
      </c>
      <c r="E1156" s="11">
        <f t="shared" si="241"/>
        <v>1869646.79</v>
      </c>
      <c r="F1156" s="11"/>
      <c r="G1156" s="11"/>
      <c r="H1156" s="11"/>
      <c r="I1156" s="11"/>
      <c r="J1156" s="11"/>
      <c r="K1156" s="11"/>
      <c r="L1156" s="12"/>
      <c r="M1156" s="11"/>
      <c r="N1156" s="11"/>
      <c r="O1156" s="11"/>
      <c r="P1156" s="11"/>
      <c r="Q1156" s="11">
        <v>46741169.520000003</v>
      </c>
      <c r="R1156" s="11"/>
      <c r="S1156" s="11"/>
    </row>
    <row r="1157" spans="1:19" ht="15" customHeight="1" x14ac:dyDescent="0.25">
      <c r="A1157" s="6" t="s">
        <v>969</v>
      </c>
      <c r="B1157" s="15" t="s">
        <v>763</v>
      </c>
      <c r="C1157" s="11">
        <f t="shared" si="239"/>
        <v>10553708.9</v>
      </c>
      <c r="D1157" s="11">
        <f>ROUNDUP(SUM(K1157+M1157)*0.0214,2)</f>
        <v>212784.41</v>
      </c>
      <c r="E1157" s="11">
        <f t="shared" si="241"/>
        <v>397727.87</v>
      </c>
      <c r="F1157" s="11"/>
      <c r="G1157" s="11"/>
      <c r="H1157" s="11"/>
      <c r="I1157" s="11"/>
      <c r="J1157" s="11"/>
      <c r="K1157" s="11"/>
      <c r="L1157" s="12">
        <v>2</v>
      </c>
      <c r="M1157" s="11">
        <v>9943196.6199999992</v>
      </c>
      <c r="N1157" s="11"/>
      <c r="O1157" s="11"/>
      <c r="P1157" s="11"/>
      <c r="Q1157" s="11"/>
      <c r="R1157" s="11"/>
      <c r="S1157" s="11"/>
    </row>
    <row r="1158" spans="1:19" ht="15" customHeight="1" x14ac:dyDescent="0.25">
      <c r="A1158" s="6" t="s">
        <v>1064</v>
      </c>
      <c r="B1158" s="15" t="s">
        <v>276</v>
      </c>
      <c r="C1158" s="11">
        <f t="shared" si="239"/>
        <v>44117149.009999998</v>
      </c>
      <c r="D1158" s="11">
        <f>ROUNDUP(SUM(F1158+G1158+H1158+I1158+J1158+K1158+M1158+O1158+P1158+Q1158+R1158+S1158)*0.0214,2)</f>
        <v>889492.17</v>
      </c>
      <c r="E1158" s="11">
        <f t="shared" si="241"/>
        <v>1662602.19</v>
      </c>
      <c r="F1158" s="11">
        <v>5791090.46</v>
      </c>
      <c r="G1158" s="11"/>
      <c r="H1158" s="11"/>
      <c r="I1158" s="11"/>
      <c r="J1158" s="11"/>
      <c r="K1158" s="11"/>
      <c r="L1158" s="12"/>
      <c r="M1158" s="11"/>
      <c r="N1158" s="11" t="s">
        <v>135</v>
      </c>
      <c r="O1158" s="11">
        <v>20641273.539999999</v>
      </c>
      <c r="P1158" s="11"/>
      <c r="Q1158" s="11">
        <v>15132690.65</v>
      </c>
      <c r="R1158" s="11"/>
      <c r="S1158" s="11"/>
    </row>
    <row r="1159" spans="1:19" ht="15" customHeight="1" x14ac:dyDescent="0.25">
      <c r="A1159" s="6" t="s">
        <v>957</v>
      </c>
      <c r="B1159" s="15" t="s">
        <v>278</v>
      </c>
      <c r="C1159" s="11">
        <f t="shared" si="239"/>
        <v>33608029.909999996</v>
      </c>
      <c r="D1159" s="11">
        <f>ROUNDUP(SUM(F1159+G1159+H1159+I1159+J1159+K1159+M1159+O1159+P1159+Q1159+R1159+S1159)*0.0214,2)</f>
        <v>677606.79</v>
      </c>
      <c r="E1159" s="11">
        <f t="shared" si="241"/>
        <v>1266554.74</v>
      </c>
      <c r="F1159" s="11"/>
      <c r="G1159" s="11"/>
      <c r="H1159" s="11"/>
      <c r="I1159" s="11"/>
      <c r="J1159" s="11"/>
      <c r="K1159" s="11"/>
      <c r="L1159" s="12"/>
      <c r="M1159" s="11"/>
      <c r="N1159" s="11" t="s">
        <v>135</v>
      </c>
      <c r="O1159" s="11">
        <v>14615188.91</v>
      </c>
      <c r="P1159" s="11"/>
      <c r="Q1159" s="11">
        <v>17048679.469999999</v>
      </c>
      <c r="R1159" s="11"/>
      <c r="S1159" s="11"/>
    </row>
    <row r="1160" spans="1:19" ht="15" customHeight="1" x14ac:dyDescent="0.25">
      <c r="A1160" s="6" t="s">
        <v>1065</v>
      </c>
      <c r="B1160" s="15" t="s">
        <v>761</v>
      </c>
      <c r="C1160" s="11">
        <f t="shared" si="239"/>
        <v>42214835.579999998</v>
      </c>
      <c r="D1160" s="11">
        <f>ROUNDUP(SUM(K1160+M1160)*0.0214,2)</f>
        <v>851137.64</v>
      </c>
      <c r="E1160" s="11">
        <f t="shared" si="241"/>
        <v>1590911.46</v>
      </c>
      <c r="F1160" s="11"/>
      <c r="G1160" s="11"/>
      <c r="H1160" s="11"/>
      <c r="I1160" s="11"/>
      <c r="J1160" s="11"/>
      <c r="K1160" s="11"/>
      <c r="L1160" s="12">
        <v>8</v>
      </c>
      <c r="M1160" s="11">
        <v>39772786.479999997</v>
      </c>
      <c r="N1160" s="11"/>
      <c r="O1160" s="11"/>
      <c r="P1160" s="11"/>
      <c r="Q1160" s="11"/>
      <c r="R1160" s="11"/>
      <c r="S1160" s="11"/>
    </row>
    <row r="1161" spans="1:19" ht="15" customHeight="1" x14ac:dyDescent="0.25">
      <c r="A1161" s="6" t="s">
        <v>1066</v>
      </c>
      <c r="B1161" s="15" t="s">
        <v>762</v>
      </c>
      <c r="C1161" s="11">
        <f t="shared" si="239"/>
        <v>10553708.9</v>
      </c>
      <c r="D1161" s="11">
        <f>ROUNDUP(SUM(K1161+M1161)*0.0214,2)</f>
        <v>212784.41</v>
      </c>
      <c r="E1161" s="11">
        <f t="shared" si="241"/>
        <v>397727.87</v>
      </c>
      <c r="F1161" s="11"/>
      <c r="G1161" s="11"/>
      <c r="H1161" s="11"/>
      <c r="I1161" s="11"/>
      <c r="J1161" s="11"/>
      <c r="K1161" s="11"/>
      <c r="L1161" s="12">
        <v>2</v>
      </c>
      <c r="M1161" s="11">
        <v>9943196.6199999992</v>
      </c>
      <c r="N1161" s="11"/>
      <c r="O1161" s="11"/>
      <c r="P1161" s="11"/>
      <c r="Q1161" s="11"/>
      <c r="R1161" s="11"/>
      <c r="S1161" s="11"/>
    </row>
    <row r="1162" spans="1:19" ht="15.75" customHeight="1" x14ac:dyDescent="0.25">
      <c r="A1162" s="6" t="s">
        <v>1067</v>
      </c>
      <c r="B1162" s="15" t="s">
        <v>775</v>
      </c>
      <c r="C1162" s="11">
        <f t="shared" si="239"/>
        <v>21107417.789999999</v>
      </c>
      <c r="D1162" s="11">
        <f>ROUNDUP(SUM(K1162+M1162)*0.0214,2)</f>
        <v>425568.82</v>
      </c>
      <c r="E1162" s="11">
        <f t="shared" si="241"/>
        <v>795455.73</v>
      </c>
      <c r="F1162" s="11"/>
      <c r="G1162" s="11"/>
      <c r="H1162" s="11"/>
      <c r="I1162" s="11"/>
      <c r="J1162" s="11"/>
      <c r="K1162" s="11"/>
      <c r="L1162" s="12">
        <v>4</v>
      </c>
      <c r="M1162" s="11">
        <v>19886393.239999998</v>
      </c>
      <c r="N1162" s="11"/>
      <c r="O1162" s="11"/>
      <c r="P1162" s="11"/>
      <c r="Q1162" s="11"/>
      <c r="R1162" s="11"/>
      <c r="S1162" s="11"/>
    </row>
    <row r="1163" spans="1:19" ht="15" customHeight="1" x14ac:dyDescent="0.25">
      <c r="A1163" s="6" t="s">
        <v>959</v>
      </c>
      <c r="B1163" s="15" t="s">
        <v>283</v>
      </c>
      <c r="C1163" s="11">
        <f t="shared" si="239"/>
        <v>84732742.480000004</v>
      </c>
      <c r="D1163" s="11">
        <f>ROUNDUP(SUM(F1163+G1163+H1163+I1163+J1163+K1163+M1163+O1163+P1163+Q1163+R1163+S1163)*0.0214,2)</f>
        <v>1708385.81</v>
      </c>
      <c r="E1163" s="11">
        <f t="shared" si="241"/>
        <v>3193244.4899999998</v>
      </c>
      <c r="F1163" s="11"/>
      <c r="G1163" s="11">
        <v>20048214.219999999</v>
      </c>
      <c r="H1163" s="11"/>
      <c r="I1163" s="11"/>
      <c r="J1163" s="11"/>
      <c r="K1163" s="11"/>
      <c r="L1163" s="12"/>
      <c r="M1163" s="11"/>
      <c r="N1163" s="11" t="s">
        <v>135</v>
      </c>
      <c r="O1163" s="11">
        <v>59782897.960000001</v>
      </c>
      <c r="P1163" s="11"/>
      <c r="Q1163" s="11"/>
      <c r="R1163" s="11"/>
      <c r="S1163" s="11"/>
    </row>
    <row r="1164" spans="1:19" ht="15" customHeight="1" x14ac:dyDescent="0.25">
      <c r="A1164" s="6" t="s">
        <v>1068</v>
      </c>
      <c r="B1164" s="15" t="s">
        <v>285</v>
      </c>
      <c r="C1164" s="11">
        <f t="shared" si="239"/>
        <v>10553708.9</v>
      </c>
      <c r="D1164" s="11">
        <f>ROUNDUP(SUM(F1164+G1164+H1164+I1164+J1164+K1164+M1164+O1164+P1164+Q1164+R1164+S1164)*0.0214,2)</f>
        <v>212784.41</v>
      </c>
      <c r="E1164" s="11">
        <f t="shared" si="241"/>
        <v>397727.87</v>
      </c>
      <c r="F1164" s="11"/>
      <c r="G1164" s="11"/>
      <c r="H1164" s="11"/>
      <c r="I1164" s="11"/>
      <c r="J1164" s="11"/>
      <c r="K1164" s="11"/>
      <c r="L1164" s="12">
        <v>2</v>
      </c>
      <c r="M1164" s="11">
        <v>9943196.6199999992</v>
      </c>
      <c r="N1164" s="11"/>
      <c r="O1164" s="11"/>
      <c r="P1164" s="11"/>
      <c r="Q1164" s="11"/>
      <c r="R1164" s="11"/>
      <c r="S1164" s="11"/>
    </row>
    <row r="1165" spans="1:19" ht="15" customHeight="1" x14ac:dyDescent="0.25">
      <c r="A1165" s="6" t="s">
        <v>964</v>
      </c>
      <c r="B1165" s="15" t="s">
        <v>286</v>
      </c>
      <c r="C1165" s="11">
        <f t="shared" si="239"/>
        <v>35346391.990000002</v>
      </c>
      <c r="D1165" s="11">
        <f>ROUNDUP(SUM(F1165+G1165+H1165+I1165+J1165+K1165+M1165+O1165+P1165+Q1165+R1165+S1165)*0.0214,2)</f>
        <v>712655.73</v>
      </c>
      <c r="E1165" s="11">
        <f t="shared" si="241"/>
        <v>1332066.78</v>
      </c>
      <c r="F1165" s="11">
        <v>13415276.24</v>
      </c>
      <c r="G1165" s="11"/>
      <c r="H1165" s="11"/>
      <c r="I1165" s="11"/>
      <c r="J1165" s="11"/>
      <c r="K1165" s="11"/>
      <c r="L1165" s="12">
        <v>4</v>
      </c>
      <c r="M1165" s="11">
        <v>19886393.239999998</v>
      </c>
      <c r="N1165" s="11"/>
      <c r="O1165" s="11"/>
      <c r="P1165" s="11"/>
      <c r="Q1165" s="11"/>
      <c r="R1165" s="11"/>
      <c r="S1165" s="11"/>
    </row>
    <row r="1166" spans="1:19" ht="15" customHeight="1" x14ac:dyDescent="0.25">
      <c r="A1166" s="6" t="s">
        <v>1069</v>
      </c>
      <c r="B1166" s="15" t="s">
        <v>812</v>
      </c>
      <c r="C1166" s="11">
        <f t="shared" si="239"/>
        <v>36937981.130000003</v>
      </c>
      <c r="D1166" s="11">
        <f>ROUNDUP(SUM(K1166+M1166)*0.0214,2)</f>
        <v>744745.43</v>
      </c>
      <c r="E1166" s="11">
        <f t="shared" si="241"/>
        <v>1392047.53</v>
      </c>
      <c r="F1166" s="11"/>
      <c r="G1166" s="11"/>
      <c r="H1166" s="11"/>
      <c r="I1166" s="11"/>
      <c r="J1166" s="11"/>
      <c r="K1166" s="11"/>
      <c r="L1166" s="12">
        <v>7</v>
      </c>
      <c r="M1166" s="11">
        <v>34801188.170000002</v>
      </c>
      <c r="N1166" s="11"/>
      <c r="O1166" s="11"/>
      <c r="P1166" s="11"/>
      <c r="Q1166" s="11"/>
      <c r="R1166" s="11"/>
      <c r="S1166" s="11"/>
    </row>
    <row r="1167" spans="1:19" ht="15" customHeight="1" x14ac:dyDescent="0.25">
      <c r="A1167" s="6" t="s">
        <v>1070</v>
      </c>
      <c r="B1167" s="15" t="s">
        <v>799</v>
      </c>
      <c r="C1167" s="11">
        <f t="shared" si="239"/>
        <v>36937981.130000003</v>
      </c>
      <c r="D1167" s="11">
        <f>ROUNDUP(SUM(K1167+M1167)*0.0214,2)</f>
        <v>744745.43</v>
      </c>
      <c r="E1167" s="11">
        <f t="shared" si="241"/>
        <v>1392047.53</v>
      </c>
      <c r="F1167" s="11"/>
      <c r="G1167" s="11"/>
      <c r="H1167" s="11"/>
      <c r="I1167" s="11"/>
      <c r="J1167" s="11"/>
      <c r="K1167" s="11"/>
      <c r="L1167" s="12">
        <v>7</v>
      </c>
      <c r="M1167" s="11">
        <v>34801188.170000002</v>
      </c>
      <c r="N1167" s="11"/>
      <c r="O1167" s="11"/>
      <c r="P1167" s="11"/>
      <c r="Q1167" s="11"/>
      <c r="R1167" s="11"/>
      <c r="S1167" s="11"/>
    </row>
    <row r="1168" spans="1:19" ht="15" customHeight="1" x14ac:dyDescent="0.25">
      <c r="A1168" s="6" t="s">
        <v>1071</v>
      </c>
      <c r="B1168" s="15" t="s">
        <v>783</v>
      </c>
      <c r="C1168" s="11">
        <f t="shared" si="239"/>
        <v>10553708.9</v>
      </c>
      <c r="D1168" s="11">
        <f>ROUNDUP(SUM(K1168+M1168)*0.0214,2)</f>
        <v>212784.41</v>
      </c>
      <c r="E1168" s="11">
        <f t="shared" si="241"/>
        <v>397727.87</v>
      </c>
      <c r="F1168" s="11"/>
      <c r="G1168" s="11"/>
      <c r="H1168" s="11"/>
      <c r="I1168" s="11"/>
      <c r="J1168" s="11"/>
      <c r="K1168" s="11"/>
      <c r="L1168" s="12">
        <v>2</v>
      </c>
      <c r="M1168" s="11">
        <v>9943196.6199999992</v>
      </c>
      <c r="N1168" s="11"/>
      <c r="O1168" s="11"/>
      <c r="P1168" s="11"/>
      <c r="Q1168" s="11"/>
      <c r="R1168" s="11"/>
      <c r="S1168" s="11"/>
    </row>
    <row r="1169" spans="1:19" ht="15" customHeight="1" x14ac:dyDescent="0.25">
      <c r="A1169" s="6" t="s">
        <v>967</v>
      </c>
      <c r="B1169" s="15" t="s">
        <v>290</v>
      </c>
      <c r="C1169" s="11">
        <f t="shared" si="239"/>
        <v>42214835.579999998</v>
      </c>
      <c r="D1169" s="11">
        <f>ROUNDUP(SUM(F1169+G1169+H1169+I1169+J1169+K1169+M1169+O1169+P1169+Q1169+R1169+S1169)*0.0214,2)</f>
        <v>851137.64</v>
      </c>
      <c r="E1169" s="11">
        <f t="shared" si="241"/>
        <v>1590911.46</v>
      </c>
      <c r="F1169" s="11"/>
      <c r="G1169" s="11"/>
      <c r="H1169" s="11"/>
      <c r="I1169" s="11"/>
      <c r="J1169" s="11"/>
      <c r="K1169" s="11"/>
      <c r="L1169" s="12">
        <v>8</v>
      </c>
      <c r="M1169" s="11">
        <v>39772786.479999997</v>
      </c>
      <c r="N1169" s="11"/>
      <c r="O1169" s="11"/>
      <c r="P1169" s="11"/>
      <c r="Q1169" s="11"/>
      <c r="R1169" s="11"/>
      <c r="S1169" s="11"/>
    </row>
    <row r="1170" spans="1:19" ht="15" customHeight="1" x14ac:dyDescent="0.25">
      <c r="A1170" s="6" t="s">
        <v>1072</v>
      </c>
      <c r="B1170" s="15" t="s">
        <v>782</v>
      </c>
      <c r="C1170" s="11">
        <f t="shared" si="239"/>
        <v>12694861.640000001</v>
      </c>
      <c r="D1170" s="11">
        <f>ROUNDUP(SUM(K1170+M1170)*0.0214,2)</f>
        <v>255954.44</v>
      </c>
      <c r="E1170" s="11">
        <f t="shared" si="241"/>
        <v>478419.51</v>
      </c>
      <c r="F1170" s="11"/>
      <c r="G1170" s="11"/>
      <c r="H1170" s="11"/>
      <c r="I1170" s="11"/>
      <c r="J1170" s="11"/>
      <c r="K1170" s="11"/>
      <c r="L1170" s="12">
        <v>2</v>
      </c>
      <c r="M1170" s="11">
        <v>11960487.689999999</v>
      </c>
      <c r="N1170" s="11"/>
      <c r="O1170" s="11"/>
      <c r="P1170" s="11"/>
      <c r="Q1170" s="11"/>
      <c r="R1170" s="11"/>
      <c r="S1170" s="11"/>
    </row>
    <row r="1171" spans="1:19" ht="15" customHeight="1" x14ac:dyDescent="0.25">
      <c r="A1171" s="6" t="s">
        <v>985</v>
      </c>
      <c r="B1171" s="15" t="s">
        <v>292</v>
      </c>
      <c r="C1171" s="11">
        <f t="shared" si="239"/>
        <v>15830563.35</v>
      </c>
      <c r="D1171" s="11">
        <f>ROUNDUP(SUM(F1171+G1171+H1171+I1171+J1171+K1171+M1171+O1171+P1171+Q1171+R1171+S1171)*0.0214,2)</f>
        <v>319176.62</v>
      </c>
      <c r="E1171" s="11">
        <f t="shared" si="241"/>
        <v>596591.80000000005</v>
      </c>
      <c r="F1171" s="11"/>
      <c r="G1171" s="11"/>
      <c r="H1171" s="11"/>
      <c r="I1171" s="11"/>
      <c r="J1171" s="11"/>
      <c r="K1171" s="11"/>
      <c r="L1171" s="12">
        <v>3</v>
      </c>
      <c r="M1171" s="11">
        <v>14914794.93</v>
      </c>
      <c r="N1171" s="11"/>
      <c r="O1171" s="11"/>
      <c r="P1171" s="11"/>
      <c r="Q1171" s="11"/>
      <c r="R1171" s="11"/>
      <c r="S1171" s="11"/>
    </row>
    <row r="1172" spans="1:19" ht="15" customHeight="1" x14ac:dyDescent="0.25">
      <c r="A1172" s="6" t="s">
        <v>1245</v>
      </c>
      <c r="B1172" s="15" t="s">
        <v>644</v>
      </c>
      <c r="C1172" s="11">
        <f t="shared" si="239"/>
        <v>31661126.690000001</v>
      </c>
      <c r="D1172" s="11">
        <f>ROUNDUP(SUM(F1172+G1172+H1172+I1172+J1172+K1172+M1172+O1172+P1172+Q1172+R1172+S1172)*0.0214,2)</f>
        <v>638353.23</v>
      </c>
      <c r="E1172" s="11">
        <f t="shared" si="241"/>
        <v>1193183.6000000001</v>
      </c>
      <c r="F1172" s="35"/>
      <c r="G1172" s="35"/>
      <c r="H1172" s="35"/>
      <c r="I1172" s="35"/>
      <c r="J1172" s="35"/>
      <c r="K1172" s="35"/>
      <c r="L1172" s="12">
        <v>6</v>
      </c>
      <c r="M1172" s="11">
        <v>29829589.859999999</v>
      </c>
      <c r="N1172" s="11"/>
      <c r="O1172" s="11"/>
      <c r="P1172" s="11"/>
      <c r="Q1172" s="11"/>
      <c r="R1172" s="11"/>
      <c r="S1172" s="11"/>
    </row>
    <row r="1173" spans="1:19" ht="15" customHeight="1" x14ac:dyDescent="0.25">
      <c r="A1173" s="6" t="s">
        <v>1073</v>
      </c>
      <c r="B1173" s="15" t="s">
        <v>1132</v>
      </c>
      <c r="C1173" s="11">
        <f t="shared" si="239"/>
        <v>83120009.950000003</v>
      </c>
      <c r="D1173" s="11"/>
      <c r="E1173" s="11">
        <f t="shared" si="241"/>
        <v>3196923.46</v>
      </c>
      <c r="F1173" s="11"/>
      <c r="G1173" s="11"/>
      <c r="H1173" s="11">
        <v>10060325.92</v>
      </c>
      <c r="I1173" s="11">
        <v>4974446.09</v>
      </c>
      <c r="J1173" s="11">
        <v>7684243.8799999999</v>
      </c>
      <c r="K1173" s="11"/>
      <c r="L1173" s="12"/>
      <c r="M1173" s="11"/>
      <c r="N1173" s="11" t="s">
        <v>184</v>
      </c>
      <c r="O1173" s="11">
        <v>57204070.600000001</v>
      </c>
      <c r="P1173" s="11"/>
      <c r="Q1173" s="11"/>
      <c r="R1173" s="11"/>
      <c r="S1173" s="11"/>
    </row>
    <row r="1174" spans="1:19" ht="15" customHeight="1" x14ac:dyDescent="0.25">
      <c r="A1174" s="6" t="s">
        <v>1074</v>
      </c>
      <c r="B1174" s="15" t="s">
        <v>808</v>
      </c>
      <c r="C1174" s="11">
        <f t="shared" si="239"/>
        <v>21107417.789999999</v>
      </c>
      <c r="D1174" s="11">
        <f>ROUNDUP(SUM(K1174+M1174)*0.0214,2)</f>
        <v>425568.82</v>
      </c>
      <c r="E1174" s="11">
        <f t="shared" si="241"/>
        <v>795455.73</v>
      </c>
      <c r="F1174" s="11"/>
      <c r="G1174" s="11"/>
      <c r="H1174" s="11"/>
      <c r="I1174" s="11"/>
      <c r="J1174" s="11"/>
      <c r="K1174" s="11"/>
      <c r="L1174" s="12">
        <v>4</v>
      </c>
      <c r="M1174" s="11">
        <v>19886393.239999998</v>
      </c>
      <c r="N1174" s="11"/>
      <c r="O1174" s="11"/>
      <c r="P1174" s="11"/>
      <c r="Q1174" s="11"/>
      <c r="R1174" s="11"/>
      <c r="S1174" s="11"/>
    </row>
    <row r="1175" spans="1:19" ht="15" customHeight="1" x14ac:dyDescent="0.25">
      <c r="A1175" s="6"/>
      <c r="B1175" s="32" t="s">
        <v>1558</v>
      </c>
      <c r="C1175" s="11">
        <f>SUM(C1083:C1174)</f>
        <v>5166005721.0899982</v>
      </c>
      <c r="D1175" s="11">
        <f t="shared" ref="D1175" si="242">SUM(D1083:D1174)</f>
        <v>79584627.120000005</v>
      </c>
      <c r="E1175" s="11">
        <f t="shared" ref="E1175:S1175" si="243">SUM(E1083:E1174)</f>
        <v>194037708.06</v>
      </c>
      <c r="F1175" s="11">
        <f t="shared" si="243"/>
        <v>274121440.93000001</v>
      </c>
      <c r="G1175" s="11">
        <f t="shared" si="243"/>
        <v>609027127.05999994</v>
      </c>
      <c r="H1175" s="11">
        <f t="shared" si="243"/>
        <v>487743970.86999995</v>
      </c>
      <c r="I1175" s="11">
        <f t="shared" si="243"/>
        <v>205569823.05999994</v>
      </c>
      <c r="J1175" s="11">
        <f t="shared" si="243"/>
        <v>273120191.40000004</v>
      </c>
      <c r="K1175" s="11">
        <f t="shared" si="243"/>
        <v>0</v>
      </c>
      <c r="L1175" s="12">
        <f t="shared" si="243"/>
        <v>140</v>
      </c>
      <c r="M1175" s="11">
        <f t="shared" si="243"/>
        <v>716196674.09000015</v>
      </c>
      <c r="N1175" s="11" t="s">
        <v>65</v>
      </c>
      <c r="O1175" s="11">
        <f t="shared" si="243"/>
        <v>1339005965.3800001</v>
      </c>
      <c r="P1175" s="11">
        <f t="shared" si="243"/>
        <v>51651281.550000004</v>
      </c>
      <c r="Q1175" s="11">
        <f t="shared" si="243"/>
        <v>935946911.56999993</v>
      </c>
      <c r="R1175" s="11">
        <f t="shared" si="243"/>
        <v>0</v>
      </c>
      <c r="S1175" s="11">
        <f t="shared" si="243"/>
        <v>0</v>
      </c>
    </row>
    <row r="1176" spans="1:19" ht="15" customHeight="1" x14ac:dyDescent="0.25">
      <c r="A1176" s="6"/>
      <c r="B1176" s="6" t="s">
        <v>35</v>
      </c>
      <c r="C1176" s="11"/>
      <c r="D1176" s="13"/>
      <c r="E1176" s="13"/>
      <c r="F1176" s="13"/>
      <c r="G1176" s="13"/>
      <c r="H1176" s="13"/>
      <c r="I1176" s="13"/>
      <c r="J1176" s="13"/>
      <c r="K1176" s="13"/>
      <c r="L1176" s="14"/>
      <c r="M1176" s="13"/>
      <c r="N1176" s="13"/>
      <c r="O1176" s="13"/>
      <c r="P1176" s="13"/>
      <c r="Q1176" s="13"/>
      <c r="R1176" s="13"/>
      <c r="S1176" s="13"/>
    </row>
    <row r="1177" spans="1:19" ht="15" customHeight="1" x14ac:dyDescent="0.25">
      <c r="A1177" s="6" t="s">
        <v>1075</v>
      </c>
      <c r="B1177" s="15" t="s">
        <v>1444</v>
      </c>
      <c r="C1177" s="11">
        <f t="shared" ref="C1177:C1187" si="244">ROUND(D1177+E1177+F1177+G1177+H1177+I1177+J1177+K1177+M1177+O1177+P1177+Q1177+R1177+S1177,2)</f>
        <v>25640914.579999998</v>
      </c>
      <c r="D1177" s="11"/>
      <c r="E1177" s="11">
        <f t="shared" ref="E1177:E1186" si="245">ROUNDUP(SUM(F1177+G1177+H1177+I1177+J1177+K1177+M1177+O1177+P1177+Q1177+R1177+S1177)*0.04,2)</f>
        <v>986189.03</v>
      </c>
      <c r="F1177" s="11"/>
      <c r="G1177" s="11"/>
      <c r="H1177" s="11"/>
      <c r="I1177" s="11"/>
      <c r="J1177" s="11">
        <v>24654725.550000001</v>
      </c>
      <c r="K1177" s="11"/>
      <c r="L1177" s="12"/>
      <c r="M1177" s="11"/>
      <c r="N1177" s="11"/>
      <c r="O1177" s="11"/>
      <c r="P1177" s="11"/>
      <c r="Q1177" s="11"/>
      <c r="R1177" s="11"/>
      <c r="S1177" s="11"/>
    </row>
    <row r="1178" spans="1:19" ht="15" customHeight="1" x14ac:dyDescent="0.25">
      <c r="A1178" s="6" t="s">
        <v>1076</v>
      </c>
      <c r="B1178" s="15" t="s">
        <v>1445</v>
      </c>
      <c r="C1178" s="11">
        <f t="shared" si="244"/>
        <v>29676333.100000001</v>
      </c>
      <c r="D1178" s="11"/>
      <c r="E1178" s="11">
        <f t="shared" si="245"/>
        <v>1141397.43</v>
      </c>
      <c r="F1178" s="11"/>
      <c r="G1178" s="11"/>
      <c r="H1178" s="11"/>
      <c r="I1178" s="11"/>
      <c r="J1178" s="11"/>
      <c r="K1178" s="11"/>
      <c r="L1178" s="12"/>
      <c r="M1178" s="11"/>
      <c r="N1178" s="11" t="s">
        <v>184</v>
      </c>
      <c r="O1178" s="11">
        <v>28534935.670000002</v>
      </c>
      <c r="P1178" s="11"/>
      <c r="Q1178" s="11"/>
      <c r="R1178" s="11"/>
      <c r="S1178" s="11"/>
    </row>
    <row r="1179" spans="1:19" ht="15" customHeight="1" x14ac:dyDescent="0.25">
      <c r="A1179" s="6" t="s">
        <v>1077</v>
      </c>
      <c r="B1179" s="15" t="s">
        <v>1446</v>
      </c>
      <c r="C1179" s="11">
        <f t="shared" si="244"/>
        <v>25835959.559999999</v>
      </c>
      <c r="D1179" s="11"/>
      <c r="E1179" s="11">
        <f t="shared" si="245"/>
        <v>993690.76</v>
      </c>
      <c r="F1179" s="11"/>
      <c r="G1179" s="11">
        <v>24842268.800000001</v>
      </c>
      <c r="H1179" s="11"/>
      <c r="I1179" s="11"/>
      <c r="J1179" s="11"/>
      <c r="K1179" s="11"/>
      <c r="L1179" s="12"/>
      <c r="M1179" s="11"/>
      <c r="N1179" s="11"/>
      <c r="O1179" s="11"/>
      <c r="P1179" s="11"/>
      <c r="Q1179" s="11"/>
      <c r="R1179" s="11"/>
      <c r="S1179" s="11"/>
    </row>
    <row r="1180" spans="1:19" ht="15" customHeight="1" x14ac:dyDescent="0.25">
      <c r="A1180" s="6" t="s">
        <v>1078</v>
      </c>
      <c r="B1180" s="15" t="s">
        <v>1447</v>
      </c>
      <c r="C1180" s="11">
        <f t="shared" si="244"/>
        <v>10716263.51</v>
      </c>
      <c r="D1180" s="11"/>
      <c r="E1180" s="11">
        <f t="shared" si="245"/>
        <v>412163.99</v>
      </c>
      <c r="F1180" s="11"/>
      <c r="G1180" s="11"/>
      <c r="H1180" s="11"/>
      <c r="I1180" s="11"/>
      <c r="J1180" s="11">
        <v>10304099.52</v>
      </c>
      <c r="K1180" s="11"/>
      <c r="L1180" s="12"/>
      <c r="M1180" s="11"/>
      <c r="N1180" s="11"/>
      <c r="O1180" s="11"/>
      <c r="P1180" s="11"/>
      <c r="Q1180" s="11"/>
      <c r="R1180" s="11"/>
      <c r="S1180" s="11"/>
    </row>
    <row r="1181" spans="1:19" ht="15" customHeight="1" x14ac:dyDescent="0.25">
      <c r="A1181" s="6" t="s">
        <v>1079</v>
      </c>
      <c r="B1181" s="15" t="s">
        <v>1448</v>
      </c>
      <c r="C1181" s="11">
        <f t="shared" si="244"/>
        <v>14553950.109999999</v>
      </c>
      <c r="D1181" s="11"/>
      <c r="E1181" s="11">
        <f t="shared" si="245"/>
        <v>559767.32000000007</v>
      </c>
      <c r="F1181" s="11"/>
      <c r="G1181" s="11"/>
      <c r="H1181" s="11"/>
      <c r="I1181" s="11"/>
      <c r="J1181" s="11">
        <v>13994182.789999999</v>
      </c>
      <c r="K1181" s="11"/>
      <c r="L1181" s="12"/>
      <c r="M1181" s="11"/>
      <c r="N1181" s="11"/>
      <c r="O1181" s="11"/>
      <c r="P1181" s="11"/>
      <c r="Q1181" s="11"/>
      <c r="R1181" s="11"/>
      <c r="S1181" s="11"/>
    </row>
    <row r="1182" spans="1:19" ht="15" customHeight="1" x14ac:dyDescent="0.25">
      <c r="A1182" s="6" t="s">
        <v>1080</v>
      </c>
      <c r="B1182" s="15" t="s">
        <v>1449</v>
      </c>
      <c r="C1182" s="11">
        <f t="shared" si="244"/>
        <v>9666393.9299999997</v>
      </c>
      <c r="D1182" s="11"/>
      <c r="E1182" s="11">
        <f t="shared" si="245"/>
        <v>371784.39</v>
      </c>
      <c r="F1182" s="11"/>
      <c r="G1182" s="11">
        <v>6494463.8899999997</v>
      </c>
      <c r="H1182" s="11"/>
      <c r="I1182" s="11"/>
      <c r="J1182" s="11">
        <v>2800145.65</v>
      </c>
      <c r="K1182" s="11"/>
      <c r="L1182" s="12"/>
      <c r="M1182" s="11"/>
      <c r="N1182" s="11"/>
      <c r="O1182" s="11"/>
      <c r="P1182" s="11"/>
      <c r="Q1182" s="11"/>
      <c r="R1182" s="11"/>
      <c r="S1182" s="11"/>
    </row>
    <row r="1183" spans="1:19" ht="15" customHeight="1" x14ac:dyDescent="0.25">
      <c r="A1183" s="6" t="s">
        <v>1081</v>
      </c>
      <c r="B1183" s="15" t="s">
        <v>1450</v>
      </c>
      <c r="C1183" s="11">
        <f t="shared" si="244"/>
        <v>5352954.78</v>
      </c>
      <c r="D1183" s="11"/>
      <c r="E1183" s="11">
        <f t="shared" si="245"/>
        <v>205882.88</v>
      </c>
      <c r="F1183" s="11"/>
      <c r="G1183" s="11"/>
      <c r="H1183" s="11"/>
      <c r="I1183" s="11"/>
      <c r="J1183" s="11">
        <v>5147071.9000000004</v>
      </c>
      <c r="K1183" s="11"/>
      <c r="L1183" s="12"/>
      <c r="M1183" s="11"/>
      <c r="N1183" s="11"/>
      <c r="O1183" s="11"/>
      <c r="P1183" s="11"/>
      <c r="Q1183" s="11"/>
      <c r="R1183" s="11"/>
      <c r="S1183" s="11"/>
    </row>
    <row r="1184" spans="1:19" ht="15" customHeight="1" x14ac:dyDescent="0.25">
      <c r="A1184" s="6" t="s">
        <v>1082</v>
      </c>
      <c r="B1184" s="15" t="s">
        <v>1451</v>
      </c>
      <c r="C1184" s="11">
        <f t="shared" si="244"/>
        <v>21107417.789999999</v>
      </c>
      <c r="D1184" s="11">
        <f>ROUNDUP(SUM(K1184+M1184)*0.0214,2)</f>
        <v>425568.82</v>
      </c>
      <c r="E1184" s="11">
        <f t="shared" si="245"/>
        <v>795455.73</v>
      </c>
      <c r="F1184" s="13"/>
      <c r="G1184" s="13"/>
      <c r="H1184" s="13"/>
      <c r="I1184" s="13"/>
      <c r="J1184" s="13"/>
      <c r="K1184" s="13"/>
      <c r="L1184" s="14">
        <v>4</v>
      </c>
      <c r="M1184" s="11">
        <v>19886393.239999998</v>
      </c>
      <c r="N1184" s="13"/>
      <c r="O1184" s="13"/>
      <c r="P1184" s="13"/>
      <c r="Q1184" s="13"/>
      <c r="R1184" s="13"/>
      <c r="S1184" s="13"/>
    </row>
    <row r="1185" spans="1:19" ht="15" customHeight="1" x14ac:dyDescent="0.25">
      <c r="A1185" s="6" t="s">
        <v>971</v>
      </c>
      <c r="B1185" s="15" t="s">
        <v>1452</v>
      </c>
      <c r="C1185" s="11">
        <f t="shared" si="244"/>
        <v>7286571.2800000003</v>
      </c>
      <c r="D1185" s="11"/>
      <c r="E1185" s="11">
        <f t="shared" si="245"/>
        <v>280252.75</v>
      </c>
      <c r="F1185" s="11"/>
      <c r="G1185" s="11"/>
      <c r="H1185" s="11"/>
      <c r="I1185" s="11"/>
      <c r="J1185" s="11"/>
      <c r="K1185" s="11"/>
      <c r="L1185" s="12"/>
      <c r="M1185" s="11"/>
      <c r="N1185" s="11"/>
      <c r="O1185" s="11"/>
      <c r="P1185" s="11"/>
      <c r="Q1185" s="11">
        <v>7006318.5300000003</v>
      </c>
      <c r="R1185" s="11"/>
      <c r="S1185" s="11"/>
    </row>
    <row r="1186" spans="1:19" ht="15" customHeight="1" x14ac:dyDescent="0.25">
      <c r="A1186" s="6" t="s">
        <v>961</v>
      </c>
      <c r="B1186" s="15" t="s">
        <v>1453</v>
      </c>
      <c r="C1186" s="11">
        <f t="shared" si="244"/>
        <v>27703781.98</v>
      </c>
      <c r="D1186" s="11"/>
      <c r="E1186" s="11">
        <f t="shared" si="245"/>
        <v>1065530.08</v>
      </c>
      <c r="F1186" s="11"/>
      <c r="G1186" s="11">
        <v>15710348.07</v>
      </c>
      <c r="H1186" s="11">
        <v>7139630.5599999996</v>
      </c>
      <c r="I1186" s="11">
        <v>3788273.27</v>
      </c>
      <c r="J1186" s="11"/>
      <c r="K1186" s="11"/>
      <c r="L1186" s="12"/>
      <c r="M1186" s="11"/>
      <c r="N1186" s="11"/>
      <c r="O1186" s="11"/>
      <c r="P1186" s="11"/>
      <c r="Q1186" s="11"/>
      <c r="R1186" s="11"/>
      <c r="S1186" s="11"/>
    </row>
    <row r="1187" spans="1:19" ht="15" customHeight="1" x14ac:dyDescent="0.25">
      <c r="A1187" s="6"/>
      <c r="B1187" s="32" t="s">
        <v>1559</v>
      </c>
      <c r="C1187" s="11">
        <f t="shared" si="244"/>
        <v>177540540.62</v>
      </c>
      <c r="D1187" s="11">
        <f t="shared" ref="D1187" si="246">SUM(D1177:D1186)</f>
        <v>425568.82</v>
      </c>
      <c r="E1187" s="11">
        <f t="shared" ref="E1187:S1187" si="247">SUM(E1177:E1186)</f>
        <v>6812114.3599999994</v>
      </c>
      <c r="F1187" s="11">
        <f t="shared" si="247"/>
        <v>0</v>
      </c>
      <c r="G1187" s="11">
        <f t="shared" si="247"/>
        <v>47047080.760000005</v>
      </c>
      <c r="H1187" s="11">
        <f t="shared" si="247"/>
        <v>7139630.5599999996</v>
      </c>
      <c r="I1187" s="11">
        <f t="shared" si="247"/>
        <v>3788273.27</v>
      </c>
      <c r="J1187" s="11">
        <f t="shared" si="247"/>
        <v>56900225.409999996</v>
      </c>
      <c r="K1187" s="11">
        <f t="shared" si="247"/>
        <v>0</v>
      </c>
      <c r="L1187" s="12">
        <f t="shared" si="247"/>
        <v>4</v>
      </c>
      <c r="M1187" s="11">
        <f t="shared" si="247"/>
        <v>19886393.239999998</v>
      </c>
      <c r="N1187" s="11" t="s">
        <v>65</v>
      </c>
      <c r="O1187" s="11">
        <f t="shared" si="247"/>
        <v>28534935.670000002</v>
      </c>
      <c r="P1187" s="11">
        <f t="shared" si="247"/>
        <v>0</v>
      </c>
      <c r="Q1187" s="11">
        <f t="shared" si="247"/>
        <v>7006318.5300000003</v>
      </c>
      <c r="R1187" s="11">
        <f t="shared" si="247"/>
        <v>0</v>
      </c>
      <c r="S1187" s="11">
        <f t="shared" si="247"/>
        <v>0</v>
      </c>
    </row>
    <row r="1188" spans="1:19" ht="15" customHeight="1" x14ac:dyDescent="0.25">
      <c r="A1188" s="6"/>
      <c r="B1188" s="6" t="s">
        <v>36</v>
      </c>
      <c r="C1188" s="11"/>
      <c r="D1188" s="13"/>
      <c r="E1188" s="13"/>
      <c r="F1188" s="13"/>
      <c r="G1188" s="13"/>
      <c r="H1188" s="13"/>
      <c r="I1188" s="13"/>
      <c r="J1188" s="13"/>
      <c r="K1188" s="13"/>
      <c r="L1188" s="14"/>
      <c r="M1188" s="13"/>
      <c r="N1188" s="13"/>
      <c r="O1188" s="13"/>
      <c r="P1188" s="13"/>
      <c r="Q1188" s="13"/>
      <c r="R1188" s="13"/>
      <c r="S1188" s="13"/>
    </row>
    <row r="1189" spans="1:19" ht="15" customHeight="1" x14ac:dyDescent="0.25">
      <c r="A1189" s="26">
        <v>338</v>
      </c>
      <c r="B1189" s="15" t="s">
        <v>1534</v>
      </c>
      <c r="C1189" s="11">
        <f t="shared" ref="C1189:C1194" si="248">ROUNDUP(SUM(D1189+E1189+F1189+G1189+H1189+I1189+J1189+K1189+M1189+O1189+P1189+Q1189+R1189+S1189),2)</f>
        <v>129027890.41</v>
      </c>
      <c r="D1189" s="11"/>
      <c r="E1189" s="11">
        <f>ROUNDUP(SUM(F1189+G1189+H1189+I1189+J1189+K1189+M1189+O1189+P1189+Q1189+R1189+S1189)*0.04,2)</f>
        <v>4962611.17</v>
      </c>
      <c r="F1189" s="11"/>
      <c r="G1189" s="11"/>
      <c r="H1189" s="11"/>
      <c r="I1189" s="11"/>
      <c r="J1189" s="13"/>
      <c r="K1189" s="13"/>
      <c r="L1189" s="14"/>
      <c r="M1189" s="13"/>
      <c r="N1189" s="13" t="s">
        <v>184</v>
      </c>
      <c r="O1189" s="11">
        <v>35273435.68</v>
      </c>
      <c r="P1189" s="13"/>
      <c r="Q1189" s="11"/>
      <c r="R1189" s="47">
        <v>88791843.560000002</v>
      </c>
      <c r="S1189" s="13"/>
    </row>
    <row r="1190" spans="1:19" ht="15" customHeight="1" x14ac:dyDescent="0.25">
      <c r="A1190" s="26">
        <v>339</v>
      </c>
      <c r="B1190" s="15" t="s">
        <v>1535</v>
      </c>
      <c r="C1190" s="11">
        <f t="shared" si="248"/>
        <v>49500221.850000001</v>
      </c>
      <c r="D1190" s="11"/>
      <c r="E1190" s="11">
        <f t="shared" ref="E1190:E1193" si="249">ROUNDUP(SUM(F1190+G1190+H1190+I1190+J1190+K1190+M1190+O1190+P1190+Q1190+R1190+S1190)*0.04,2)</f>
        <v>1903854.69</v>
      </c>
      <c r="F1190" s="11"/>
      <c r="G1190" s="13"/>
      <c r="H1190" s="13"/>
      <c r="I1190" s="13"/>
      <c r="J1190" s="13"/>
      <c r="K1190" s="13"/>
      <c r="L1190" s="14"/>
      <c r="M1190" s="13"/>
      <c r="N1190" s="13"/>
      <c r="O1190" s="13"/>
      <c r="P1190" s="13"/>
      <c r="Q1190" s="11"/>
      <c r="R1190" s="47">
        <v>47596367.159999996</v>
      </c>
      <c r="S1190" s="13"/>
    </row>
    <row r="1191" spans="1:19" ht="15" customHeight="1" x14ac:dyDescent="0.25">
      <c r="A1191" s="26">
        <v>340</v>
      </c>
      <c r="B1191" s="15" t="s">
        <v>1536</v>
      </c>
      <c r="C1191" s="11">
        <f t="shared" si="248"/>
        <v>18821746.609999999</v>
      </c>
      <c r="D1191" s="11">
        <f>ROUNDUP(SUM(K1191+M1191)*0.0214,2)</f>
        <v>54930.64</v>
      </c>
      <c r="E1191" s="11">
        <f t="shared" si="249"/>
        <v>721800.62</v>
      </c>
      <c r="F1191" s="13"/>
      <c r="G1191" s="13"/>
      <c r="H1191" s="11"/>
      <c r="I1191" s="13"/>
      <c r="J1191" s="13"/>
      <c r="K1191" s="11">
        <v>2566852.25</v>
      </c>
      <c r="L1191" s="14"/>
      <c r="M1191" s="13"/>
      <c r="N1191" s="13"/>
      <c r="O1191" s="13"/>
      <c r="P1191" s="13"/>
      <c r="Q1191" s="11"/>
      <c r="R1191" s="47">
        <v>15478163.1</v>
      </c>
      <c r="S1191" s="13"/>
    </row>
    <row r="1192" spans="1:19" ht="15" customHeight="1" x14ac:dyDescent="0.25">
      <c r="A1192" s="26">
        <v>341</v>
      </c>
      <c r="B1192" s="15" t="s">
        <v>1537</v>
      </c>
      <c r="C1192" s="11">
        <f t="shared" si="248"/>
        <v>68779055.150000006</v>
      </c>
      <c r="D1192" s="11"/>
      <c r="E1192" s="11">
        <f t="shared" si="249"/>
        <v>2645348.2799999998</v>
      </c>
      <c r="F1192" s="11"/>
      <c r="G1192" s="11"/>
      <c r="H1192" s="11"/>
      <c r="I1192" s="11"/>
      <c r="J1192" s="11"/>
      <c r="K1192" s="11"/>
      <c r="L1192" s="12"/>
      <c r="M1192" s="11"/>
      <c r="N1192" s="11" t="s">
        <v>184</v>
      </c>
      <c r="O1192" s="11">
        <v>24273603.829999998</v>
      </c>
      <c r="P1192" s="11"/>
      <c r="Q1192" s="11"/>
      <c r="R1192" s="47">
        <v>41860103.039999999</v>
      </c>
      <c r="S1192" s="11"/>
    </row>
    <row r="1193" spans="1:19" ht="15" customHeight="1" x14ac:dyDescent="0.25">
      <c r="A1193" s="26">
        <v>342</v>
      </c>
      <c r="B1193" s="15" t="s">
        <v>1538</v>
      </c>
      <c r="C1193" s="11">
        <f t="shared" si="248"/>
        <v>26638430.91</v>
      </c>
      <c r="D1193" s="11"/>
      <c r="E1193" s="11">
        <f t="shared" si="249"/>
        <v>1024555.04</v>
      </c>
      <c r="F1193" s="11"/>
      <c r="G1193" s="11"/>
      <c r="H1193" s="11"/>
      <c r="I1193" s="11"/>
      <c r="J1193" s="11"/>
      <c r="K1193" s="11"/>
      <c r="L1193" s="12"/>
      <c r="M1193" s="11"/>
      <c r="N1193" s="11" t="s">
        <v>184</v>
      </c>
      <c r="O1193" s="11">
        <v>8322817.6799999997</v>
      </c>
      <c r="P1193" s="11"/>
      <c r="Q1193" s="11"/>
      <c r="R1193" s="47">
        <v>17291058.190000001</v>
      </c>
      <c r="S1193" s="11"/>
    </row>
    <row r="1194" spans="1:19" ht="15" customHeight="1" x14ac:dyDescent="0.25">
      <c r="A1194" s="6"/>
      <c r="B1194" s="35" t="s">
        <v>454</v>
      </c>
      <c r="C1194" s="11">
        <f t="shared" si="248"/>
        <v>292767344.93000001</v>
      </c>
      <c r="D1194" s="11">
        <f t="shared" ref="D1194" si="250">SUM(D1189:D1193)</f>
        <v>54930.64</v>
      </c>
      <c r="E1194" s="11">
        <f t="shared" ref="E1194:S1194" si="251">SUM(E1189:E1193)</f>
        <v>11258169.800000001</v>
      </c>
      <c r="F1194" s="11">
        <f t="shared" si="251"/>
        <v>0</v>
      </c>
      <c r="G1194" s="11">
        <f t="shared" si="251"/>
        <v>0</v>
      </c>
      <c r="H1194" s="11">
        <f t="shared" si="251"/>
        <v>0</v>
      </c>
      <c r="I1194" s="11">
        <f t="shared" si="251"/>
        <v>0</v>
      </c>
      <c r="J1194" s="11">
        <f t="shared" si="251"/>
        <v>0</v>
      </c>
      <c r="K1194" s="11">
        <f t="shared" si="251"/>
        <v>2566852.25</v>
      </c>
      <c r="L1194" s="12">
        <f t="shared" si="251"/>
        <v>0</v>
      </c>
      <c r="M1194" s="11">
        <f t="shared" si="251"/>
        <v>0</v>
      </c>
      <c r="N1194" s="11" t="s">
        <v>65</v>
      </c>
      <c r="O1194" s="11">
        <f t="shared" si="251"/>
        <v>67869857.189999998</v>
      </c>
      <c r="P1194" s="11">
        <f t="shared" si="251"/>
        <v>0</v>
      </c>
      <c r="Q1194" s="11">
        <f t="shared" si="251"/>
        <v>0</v>
      </c>
      <c r="R1194" s="11">
        <f t="shared" si="251"/>
        <v>211017535.04999998</v>
      </c>
      <c r="S1194" s="11">
        <f t="shared" si="251"/>
        <v>0</v>
      </c>
    </row>
    <row r="1195" spans="1:19" ht="15" customHeight="1" x14ac:dyDescent="0.25">
      <c r="A1195" s="6"/>
      <c r="B1195" s="6" t="s">
        <v>39</v>
      </c>
      <c r="C1195" s="11"/>
      <c r="D1195" s="13"/>
      <c r="E1195" s="13"/>
      <c r="F1195" s="13"/>
      <c r="G1195" s="13"/>
      <c r="H1195" s="13"/>
      <c r="I1195" s="13"/>
      <c r="J1195" s="13"/>
      <c r="K1195" s="13"/>
      <c r="L1195" s="14"/>
      <c r="M1195" s="13"/>
      <c r="N1195" s="13"/>
      <c r="O1195" s="13"/>
      <c r="P1195" s="13"/>
      <c r="Q1195" s="13"/>
      <c r="R1195" s="13"/>
      <c r="S1195" s="13"/>
    </row>
    <row r="1196" spans="1:19" ht="15" customHeight="1" x14ac:dyDescent="0.25">
      <c r="A1196" s="48">
        <v>343</v>
      </c>
      <c r="B1196" s="15" t="s">
        <v>1561</v>
      </c>
      <c r="C1196" s="11">
        <f>ROUNDUP(SUM(D1196+E1196+F1196+G1196+H1196+I1196+J1196+K1196+M1196+O1196+P1196+Q1196+R1196+S1196),2)</f>
        <v>5107558.21</v>
      </c>
      <c r="D1196" s="11">
        <f>ROUNDUP(SUM(K1196+M1196)*0.0214,2)</f>
        <v>102978.84999999999</v>
      </c>
      <c r="E1196" s="11">
        <f>ROUNDUP(SUM(F1196+G1196+H1196+I1196+J1196+K1196+M1196+O1196+P1196+Q1196+R1196+S1196)*0.04,2)</f>
        <v>192483.83000000002</v>
      </c>
      <c r="F1196" s="13"/>
      <c r="G1196" s="13"/>
      <c r="H1196" s="13"/>
      <c r="I1196" s="13"/>
      <c r="J1196" s="13"/>
      <c r="K1196" s="33">
        <v>4812095.53</v>
      </c>
      <c r="L1196" s="14"/>
      <c r="M1196" s="13"/>
      <c r="N1196" s="13"/>
      <c r="O1196" s="13"/>
      <c r="P1196" s="13"/>
      <c r="Q1196" s="13"/>
      <c r="R1196" s="13"/>
      <c r="S1196" s="13"/>
    </row>
    <row r="1197" spans="1:19" ht="15" customHeight="1" x14ac:dyDescent="0.25">
      <c r="A1197" s="26">
        <v>344</v>
      </c>
      <c r="B1197" s="15" t="s">
        <v>455</v>
      </c>
      <c r="C1197" s="11">
        <f t="shared" ref="C1197:C1198" si="252">ROUNDUP(SUM(D1197+E1197+F1197+G1197+H1197+I1197+J1197+K1197+M1197+O1197+P1197+Q1197+R1197+S1197),2)</f>
        <v>15830563.35</v>
      </c>
      <c r="D1197" s="11">
        <f t="shared" ref="D1197" si="253">ROUNDUP(SUM(K1197+M1197)*0.0214,2)</f>
        <v>319176.62</v>
      </c>
      <c r="E1197" s="11">
        <f>ROUNDUP(SUM(F1197+G1197+H1197+I1197+J1197+K1197+M1197+O1197+P1197+Q1197+R1197+S1197)*0.04,2)</f>
        <v>596591.80000000005</v>
      </c>
      <c r="F1197" s="11"/>
      <c r="G1197" s="11"/>
      <c r="H1197" s="11"/>
      <c r="I1197" s="11"/>
      <c r="J1197" s="18"/>
      <c r="K1197" s="11"/>
      <c r="L1197" s="12">
        <v>3</v>
      </c>
      <c r="M1197" s="11">
        <v>14914794.93</v>
      </c>
      <c r="N1197" s="12"/>
      <c r="O1197" s="11"/>
      <c r="P1197" s="11"/>
      <c r="Q1197" s="16"/>
      <c r="R1197" s="11"/>
      <c r="S1197" s="11"/>
    </row>
    <row r="1198" spans="1:19" ht="15" customHeight="1" x14ac:dyDescent="0.25">
      <c r="A1198" s="6"/>
      <c r="B1198" s="15" t="s">
        <v>467</v>
      </c>
      <c r="C1198" s="11">
        <f t="shared" si="252"/>
        <v>20938121.559999999</v>
      </c>
      <c r="D1198" s="11">
        <f>SUM(D1196:D1197)</f>
        <v>422155.47</v>
      </c>
      <c r="E1198" s="11">
        <f t="shared" ref="E1198:S1198" si="254">SUM(E1196:E1197)</f>
        <v>789075.63000000012</v>
      </c>
      <c r="F1198" s="11">
        <f t="shared" si="254"/>
        <v>0</v>
      </c>
      <c r="G1198" s="11">
        <f t="shared" si="254"/>
        <v>0</v>
      </c>
      <c r="H1198" s="11">
        <f t="shared" si="254"/>
        <v>0</v>
      </c>
      <c r="I1198" s="11">
        <f t="shared" si="254"/>
        <v>0</v>
      </c>
      <c r="J1198" s="11">
        <f t="shared" si="254"/>
        <v>0</v>
      </c>
      <c r="K1198" s="11">
        <f t="shared" si="254"/>
        <v>4812095.53</v>
      </c>
      <c r="L1198" s="12">
        <f t="shared" si="254"/>
        <v>3</v>
      </c>
      <c r="M1198" s="11">
        <f t="shared" si="254"/>
        <v>14914794.93</v>
      </c>
      <c r="N1198" s="11" t="s">
        <v>65</v>
      </c>
      <c r="O1198" s="11">
        <f t="shared" si="254"/>
        <v>0</v>
      </c>
      <c r="P1198" s="11">
        <f t="shared" si="254"/>
        <v>0</v>
      </c>
      <c r="Q1198" s="11">
        <f t="shared" si="254"/>
        <v>0</v>
      </c>
      <c r="R1198" s="11">
        <f t="shared" si="254"/>
        <v>0</v>
      </c>
      <c r="S1198" s="11">
        <f t="shared" si="254"/>
        <v>0</v>
      </c>
    </row>
    <row r="1199" spans="1:19" ht="15" customHeight="1" x14ac:dyDescent="0.25">
      <c r="A1199" s="6"/>
      <c r="B1199" s="6" t="s">
        <v>38</v>
      </c>
      <c r="C1199" s="11"/>
      <c r="D1199" s="13"/>
      <c r="E1199" s="13"/>
      <c r="F1199" s="13"/>
      <c r="G1199" s="13"/>
      <c r="H1199" s="13"/>
      <c r="I1199" s="13"/>
      <c r="J1199" s="13"/>
      <c r="K1199" s="13"/>
      <c r="L1199" s="14"/>
      <c r="M1199" s="13"/>
      <c r="N1199" s="13"/>
      <c r="O1199" s="13"/>
      <c r="P1199" s="13"/>
      <c r="Q1199" s="13"/>
      <c r="R1199" s="13"/>
      <c r="S1199" s="13"/>
    </row>
    <row r="1200" spans="1:19" ht="15" customHeight="1" x14ac:dyDescent="0.25">
      <c r="A1200" s="26">
        <v>345</v>
      </c>
      <c r="B1200" s="15" t="s">
        <v>201</v>
      </c>
      <c r="C1200" s="11">
        <f t="shared" ref="C1200:C1209" si="255">ROUND(D1200+E1200+F1200+G1200+H1200+I1200+J1200+K1200+M1200+O1200+P1200+Q1200+R1200+S1200,2)</f>
        <v>32980448.969999999</v>
      </c>
      <c r="D1200" s="11">
        <f>ROUNDUP(SUM(F1200+G1200+H1200+I1200+J1200+K1200+M1200+O1200+P1200+Q1200+R1200+S1200)*0.0214,2)</f>
        <v>664953.47</v>
      </c>
      <c r="E1200" s="11">
        <f t="shared" ref="E1200:E1208" si="256">ROUNDUP(SUM(F1200+G1200+H1200+I1200+J1200+K1200+M1200+O1200+P1200+Q1200+R1200+S1200)*0.04,2)</f>
        <v>1242903.68</v>
      </c>
      <c r="F1200" s="11"/>
      <c r="G1200" s="11">
        <v>15788094.640000001</v>
      </c>
      <c r="H1200" s="11">
        <v>10227426.33</v>
      </c>
      <c r="I1200" s="11">
        <v>5057070.8499999996</v>
      </c>
      <c r="J1200" s="11"/>
      <c r="K1200" s="11"/>
      <c r="L1200" s="12"/>
      <c r="M1200" s="11"/>
      <c r="N1200" s="12"/>
      <c r="O1200" s="11"/>
      <c r="P1200" s="11"/>
      <c r="Q1200" s="11"/>
      <c r="R1200" s="11"/>
      <c r="S1200" s="11"/>
    </row>
    <row r="1201" spans="1:19" ht="15" customHeight="1" x14ac:dyDescent="0.25">
      <c r="A1201" s="26">
        <v>346</v>
      </c>
      <c r="B1201" s="15" t="s">
        <v>202</v>
      </c>
      <c r="C1201" s="11">
        <f t="shared" si="255"/>
        <v>80712652.849999994</v>
      </c>
      <c r="D1201" s="11">
        <f>ROUNDUP(SUM(F1201+G1201+H1201+I1201+J1201+K1201+M1201+O1201+P1201+Q1201+R1201+S1201)*0.0214,2)</f>
        <v>1627332.56</v>
      </c>
      <c r="E1201" s="11">
        <f t="shared" si="256"/>
        <v>3041743.09</v>
      </c>
      <c r="F1201" s="11"/>
      <c r="G1201" s="11">
        <v>44847952.909999996</v>
      </c>
      <c r="H1201" s="11">
        <v>20381331.68</v>
      </c>
      <c r="I1201" s="11">
        <v>10814292.609999999</v>
      </c>
      <c r="J1201" s="11"/>
      <c r="K1201" s="11"/>
      <c r="L1201" s="12"/>
      <c r="M1201" s="11"/>
      <c r="N1201" s="12"/>
      <c r="O1201" s="11"/>
      <c r="P1201" s="11"/>
      <c r="Q1201" s="11"/>
      <c r="R1201" s="11"/>
      <c r="S1201" s="11"/>
    </row>
    <row r="1202" spans="1:19" ht="15" customHeight="1" x14ac:dyDescent="0.25">
      <c r="A1202" s="26">
        <v>347</v>
      </c>
      <c r="B1202" s="15" t="s">
        <v>203</v>
      </c>
      <c r="C1202" s="11">
        <f t="shared" si="255"/>
        <v>17336918.190000001</v>
      </c>
      <c r="D1202" s="11">
        <f>ROUNDUP(SUM(F1202+G1202+H1202+I1202+J1202+K1202+M1202+O1202+P1202+Q1202+R1202+S1202)*0.0214,2)</f>
        <v>349547.82</v>
      </c>
      <c r="E1202" s="11">
        <f t="shared" si="256"/>
        <v>653360.4</v>
      </c>
      <c r="F1202" s="11"/>
      <c r="G1202" s="11">
        <v>16334009.970000001</v>
      </c>
      <c r="H1202" s="11"/>
      <c r="I1202" s="11"/>
      <c r="J1202" s="11"/>
      <c r="K1202" s="11"/>
      <c r="L1202" s="12"/>
      <c r="M1202" s="11"/>
      <c r="N1202" s="12"/>
      <c r="O1202" s="11"/>
      <c r="P1202" s="11"/>
      <c r="Q1202" s="11"/>
      <c r="R1202" s="11"/>
      <c r="S1202" s="11"/>
    </row>
    <row r="1203" spans="1:19" ht="15" customHeight="1" x14ac:dyDescent="0.25">
      <c r="A1203" s="26">
        <v>348</v>
      </c>
      <c r="B1203" s="15" t="s">
        <v>784</v>
      </c>
      <c r="C1203" s="11">
        <f t="shared" si="255"/>
        <v>10553708.9</v>
      </c>
      <c r="D1203" s="11">
        <f>ROUNDUP(SUM(K1203+M1203)*0.0214,2)</f>
        <v>212784.41</v>
      </c>
      <c r="E1203" s="11">
        <f t="shared" si="256"/>
        <v>397727.87</v>
      </c>
      <c r="F1203" s="11"/>
      <c r="G1203" s="11"/>
      <c r="H1203" s="11"/>
      <c r="I1203" s="11"/>
      <c r="J1203" s="11"/>
      <c r="K1203" s="11"/>
      <c r="L1203" s="12">
        <v>2</v>
      </c>
      <c r="M1203" s="11">
        <v>9943196.6199999992</v>
      </c>
      <c r="N1203" s="12"/>
      <c r="O1203" s="11"/>
      <c r="P1203" s="11"/>
      <c r="Q1203" s="11"/>
      <c r="R1203" s="11"/>
      <c r="S1203" s="11"/>
    </row>
    <row r="1204" spans="1:19" ht="15" customHeight="1" x14ac:dyDescent="0.25">
      <c r="A1204" s="26">
        <v>349</v>
      </c>
      <c r="B1204" s="15" t="s">
        <v>204</v>
      </c>
      <c r="C1204" s="11">
        <f t="shared" si="255"/>
        <v>16117435.65</v>
      </c>
      <c r="D1204" s="11">
        <f>ROUNDUP(SUM(F1204+G1204+H1204+I1204+J1204+K1204+M1204+O1204+P1204+Q1204+R1204+S1204)*0.0214,2)</f>
        <v>324960.55</v>
      </c>
      <c r="E1204" s="11">
        <f t="shared" si="256"/>
        <v>607402.89</v>
      </c>
      <c r="F1204" s="11"/>
      <c r="G1204" s="11">
        <v>5665468.0300000003</v>
      </c>
      <c r="H1204" s="11">
        <v>3670053.81</v>
      </c>
      <c r="I1204" s="11">
        <v>1814701.13</v>
      </c>
      <c r="J1204" s="11"/>
      <c r="K1204" s="11"/>
      <c r="L1204" s="12"/>
      <c r="M1204" s="11"/>
      <c r="N1204" s="12"/>
      <c r="O1204" s="11"/>
      <c r="P1204" s="11">
        <v>4034849.24</v>
      </c>
      <c r="Q1204" s="11"/>
      <c r="R1204" s="11"/>
      <c r="S1204" s="11"/>
    </row>
    <row r="1205" spans="1:19" ht="15" customHeight="1" x14ac:dyDescent="0.25">
      <c r="A1205" s="26">
        <v>350</v>
      </c>
      <c r="B1205" s="15" t="s">
        <v>200</v>
      </c>
      <c r="C1205" s="11">
        <f t="shared" si="255"/>
        <v>5276854.46</v>
      </c>
      <c r="D1205" s="11">
        <f>ROUNDUP(SUM(K1205+M1205)*0.0214,2)</f>
        <v>106392.20999999999</v>
      </c>
      <c r="E1205" s="11">
        <f t="shared" si="256"/>
        <v>198863.94</v>
      </c>
      <c r="F1205" s="11"/>
      <c r="G1205" s="11"/>
      <c r="H1205" s="11"/>
      <c r="I1205" s="11"/>
      <c r="J1205" s="11"/>
      <c r="K1205" s="11"/>
      <c r="L1205" s="12">
        <v>1</v>
      </c>
      <c r="M1205" s="11">
        <v>4971598.3099999996</v>
      </c>
      <c r="N1205" s="12"/>
      <c r="O1205" s="11"/>
      <c r="P1205" s="11"/>
      <c r="Q1205" s="11"/>
      <c r="R1205" s="11"/>
      <c r="S1205" s="11"/>
    </row>
    <row r="1206" spans="1:19" ht="15" customHeight="1" x14ac:dyDescent="0.25">
      <c r="A1206" s="26">
        <v>351</v>
      </c>
      <c r="B1206" s="15" t="s">
        <v>205</v>
      </c>
      <c r="C1206" s="11">
        <f t="shared" si="255"/>
        <v>6414511.54</v>
      </c>
      <c r="D1206" s="11">
        <f>ROUNDUP(SUM(F1206+G1206+H1206+I1206+J1206+K1206+M1206+O1206+P1206+Q1206+R1206+S1206)*0.0214,2)</f>
        <v>129329.70999999999</v>
      </c>
      <c r="E1206" s="11">
        <f t="shared" si="256"/>
        <v>241737.77000000002</v>
      </c>
      <c r="F1206" s="11"/>
      <c r="G1206" s="11"/>
      <c r="H1206" s="11"/>
      <c r="I1206" s="11"/>
      <c r="J1206" s="11">
        <v>6043444.0599999996</v>
      </c>
      <c r="K1206" s="11"/>
      <c r="L1206" s="12"/>
      <c r="M1206" s="11"/>
      <c r="N1206" s="12"/>
      <c r="O1206" s="11"/>
      <c r="P1206" s="11"/>
      <c r="Q1206" s="11"/>
      <c r="R1206" s="11"/>
      <c r="S1206" s="11"/>
    </row>
    <row r="1207" spans="1:19" ht="15" customHeight="1" x14ac:dyDescent="0.25">
      <c r="A1207" s="26">
        <v>352</v>
      </c>
      <c r="B1207" s="15" t="s">
        <v>1540</v>
      </c>
      <c r="C1207" s="11">
        <f t="shared" si="255"/>
        <v>14505259.73</v>
      </c>
      <c r="D1207" s="11">
        <f>ROUNDUP(SUM(F1207+G1207+H1207+I1207+J1207+K1207+M1207+O1207+P1207+Q1207+R1207+S1207)*0.0214,2)</f>
        <v>292455.78000000003</v>
      </c>
      <c r="E1207" s="11">
        <f t="shared" si="256"/>
        <v>546646.31000000006</v>
      </c>
      <c r="F1207" s="11"/>
      <c r="G1207" s="11">
        <v>7000644.2999999998</v>
      </c>
      <c r="H1207" s="11">
        <v>4778779.62</v>
      </c>
      <c r="I1207" s="11">
        <v>1886733.72</v>
      </c>
      <c r="J1207" s="11"/>
      <c r="K1207" s="11"/>
      <c r="L1207" s="12"/>
      <c r="M1207" s="11"/>
      <c r="N1207" s="12"/>
      <c r="O1207" s="11"/>
      <c r="P1207" s="11"/>
      <c r="Q1207" s="11"/>
      <c r="R1207" s="11"/>
      <c r="S1207" s="11"/>
    </row>
    <row r="1208" spans="1:19" ht="15" customHeight="1" x14ac:dyDescent="0.25">
      <c r="A1208" s="26">
        <v>353</v>
      </c>
      <c r="B1208" s="15" t="s">
        <v>206</v>
      </c>
      <c r="C1208" s="11">
        <f t="shared" si="255"/>
        <v>55850473.100000001</v>
      </c>
      <c r="D1208" s="11">
        <f>ROUNDUP(SUM(F1208+G1208+H1208+I1208+J1208+K1208+M1208+O1208+P1208+Q1208+R1208+S1208)*0.0214,2)</f>
        <v>1126060.04</v>
      </c>
      <c r="E1208" s="11">
        <f t="shared" si="256"/>
        <v>2104785.1199999996</v>
      </c>
      <c r="F1208" s="11"/>
      <c r="G1208" s="11">
        <v>25820918.66</v>
      </c>
      <c r="H1208" s="11">
        <v>11734419.82</v>
      </c>
      <c r="I1208" s="11">
        <v>6226258.9900000002</v>
      </c>
      <c r="J1208" s="11"/>
      <c r="K1208" s="11"/>
      <c r="L1208" s="12"/>
      <c r="M1208" s="11"/>
      <c r="N1208" s="12"/>
      <c r="O1208" s="11"/>
      <c r="P1208" s="11">
        <v>8838030.4700000007</v>
      </c>
      <c r="Q1208" s="11"/>
      <c r="R1208" s="11"/>
      <c r="S1208" s="11"/>
    </row>
    <row r="1209" spans="1:19" ht="15" customHeight="1" x14ac:dyDescent="0.25">
      <c r="A1209" s="6"/>
      <c r="B1209" s="15" t="s">
        <v>207</v>
      </c>
      <c r="C1209" s="11">
        <f t="shared" si="255"/>
        <v>239748263.38999999</v>
      </c>
      <c r="D1209" s="11">
        <f t="shared" ref="D1209:S1209" si="257">SUM(D1200:D1208)</f>
        <v>4833816.55</v>
      </c>
      <c r="E1209" s="11">
        <f t="shared" si="257"/>
        <v>9035171.0700000003</v>
      </c>
      <c r="F1209" s="11">
        <f t="shared" si="257"/>
        <v>0</v>
      </c>
      <c r="G1209" s="11">
        <f t="shared" si="257"/>
        <v>115457088.50999999</v>
      </c>
      <c r="H1209" s="11">
        <f t="shared" si="257"/>
        <v>50792011.259999998</v>
      </c>
      <c r="I1209" s="11">
        <f t="shared" si="257"/>
        <v>25799057.299999997</v>
      </c>
      <c r="J1209" s="11">
        <f t="shared" si="257"/>
        <v>6043444.0599999996</v>
      </c>
      <c r="K1209" s="11">
        <f t="shared" si="257"/>
        <v>0</v>
      </c>
      <c r="L1209" s="12">
        <f t="shared" si="257"/>
        <v>3</v>
      </c>
      <c r="M1209" s="11">
        <f t="shared" si="257"/>
        <v>14914794.93</v>
      </c>
      <c r="N1209" s="11" t="s">
        <v>65</v>
      </c>
      <c r="O1209" s="11">
        <f t="shared" si="257"/>
        <v>0</v>
      </c>
      <c r="P1209" s="11">
        <f t="shared" si="257"/>
        <v>12872879.710000001</v>
      </c>
      <c r="Q1209" s="11">
        <f t="shared" si="257"/>
        <v>0</v>
      </c>
      <c r="R1209" s="11">
        <f t="shared" si="257"/>
        <v>0</v>
      </c>
      <c r="S1209" s="11">
        <f t="shared" si="257"/>
        <v>0</v>
      </c>
    </row>
  </sheetData>
  <autoFilter ref="A6:S1209" xr:uid="{00000000-0001-0000-0000-000000000000}"/>
  <sortState xmlns:xlrd2="http://schemas.microsoft.com/office/spreadsheetml/2017/richdata2" ref="A1086:AD1177">
    <sortCondition ref="B1086:B1177"/>
  </sortState>
  <customSheetViews>
    <customSheetView guid="{AFB30911-ECBD-489E-9012-47B2B0F0CDE3}" scale="106" showAutoFilter="1">
      <pane xSplit="2" ySplit="4" topLeftCell="C659" activePane="bottomRight" state="frozen"/>
      <selection pane="bottomRight" activeCell="C673" sqref="C673"/>
      <pageMargins left="0.7" right="0.7" top="0.75" bottom="0.75" header="0.3" footer="0.3"/>
      <pageSetup paperSize="9" orientation="portrait" r:id="rId1"/>
      <autoFilter ref="A6:AN1210" xr:uid="{1DA6F8C4-0265-4445-81B8-0132CFB7FDA5}"/>
    </customSheetView>
    <customSheetView guid="{465F2F51-0347-4687-A591-9F2193D9AAF2}" scale="96" showAutoFilter="1">
      <pane ySplit="10" topLeftCell="A137" activePane="bottomLeft" state="frozen"/>
      <selection pane="bottomLeft" activeCell="H143" sqref="H143"/>
      <pageMargins left="0.7" right="0.7" top="0.75" bottom="0.75" header="0.3" footer="0.3"/>
      <pageSetup paperSize="9" orientation="portrait" r:id="rId2"/>
      <autoFilter ref="A6:S1209" xr:uid="{04DE3467-5F92-4EB5-A0EF-C9E3106E6E89}"/>
    </customSheetView>
    <customSheetView guid="{1BEECBC1-E81E-499B-800F-5732742CE88F}" scale="85">
      <pane xSplit="1" ySplit="2" topLeftCell="B513" activePane="bottomRight" state="frozen"/>
      <selection pane="bottomRight" activeCell="A531" sqref="A531:XFD603"/>
      <pageMargins left="0.7" right="0.7" top="0.75" bottom="0.75" header="0.3" footer="0.3"/>
      <pageSetup paperSize="9" orientation="portrait" r:id="rId3"/>
    </customSheetView>
    <customSheetView guid="{4BDD69CA-CE27-4766-BAE7-FB1C8CAE9C18}" scale="70" showPageBreaks="1" showAutoFilter="1">
      <pane ySplit="7" topLeftCell="A373" activePane="bottomLeft" state="frozen"/>
      <selection pane="bottomLeft" activeCell="T376" sqref="T376"/>
      <pageMargins left="0.7" right="0.7" top="0.75" bottom="0.75" header="0.3" footer="0.3"/>
      <pageSetup paperSize="9" orientation="portrait" r:id="rId4"/>
      <autoFilter ref="A6:S1210" xr:uid="{D58A0A21-29D6-4285-AD33-D97C1B258D8C}"/>
    </customSheetView>
    <customSheetView guid="{A3F4709E-AB5B-48CD-B04F-A3A92497CF6A}" scale="70" showPageBreaks="1" filter="1" showAutoFilter="1">
      <selection activeCell="O1225" sqref="O1225"/>
      <pageMargins left="0.7" right="0.7" top="0.75" bottom="0.75" header="0.3" footer="0.3"/>
      <pageSetup paperSize="9" orientation="landscape" r:id="rId5"/>
      <autoFilter ref="A6:S1210" xr:uid="{30913195-F9F4-482B-95F5-6E72561D3DD9}">
        <filterColumn colId="1">
          <filters>
            <filter val="Всего по автономному округу на 2026 год"/>
            <filter val="Всего по автономному округу на 2027 год"/>
            <filter val="Всего по автономному округу на 2028 год"/>
            <filter val="Всего по Ханты - Мансийскому автономному округу–Югре (далее–автономный округ) на 2026-2028 годы"/>
          </filters>
        </filterColumn>
      </autoFilter>
    </customSheetView>
  </customSheetViews>
  <mergeCells count="17">
    <mergeCell ref="P3:P4"/>
    <mergeCell ref="A8:S8"/>
    <mergeCell ref="A457:S457"/>
    <mergeCell ref="A1:S1"/>
    <mergeCell ref="A817:S817"/>
    <mergeCell ref="Q3:Q4"/>
    <mergeCell ref="R3:R4"/>
    <mergeCell ref="S3:S4"/>
    <mergeCell ref="A2:A5"/>
    <mergeCell ref="B2:B5"/>
    <mergeCell ref="C2:C4"/>
    <mergeCell ref="D2:D4"/>
    <mergeCell ref="E2:E4"/>
    <mergeCell ref="F2:S2"/>
    <mergeCell ref="F3:K3"/>
    <mergeCell ref="L3:M4"/>
    <mergeCell ref="N3:O4"/>
  </mergeCells>
  <phoneticPr fontId="8" type="noConversion"/>
  <pageMargins left="0.7" right="0.7" top="0.75" bottom="0.75" header="0.3" footer="0.3"/>
  <pageSetup paperSize="9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Перечень работ 2026-2028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Кожиченков АА</dc:creator>
  <cp:lastModifiedBy>Стригун Олеся Владимировна</cp:lastModifiedBy>
  <cp:lastPrinted>2026-03-23T05:36:12Z</cp:lastPrinted>
  <dcterms:created xsi:type="dcterms:W3CDTF">2025-09-18T11:03:47Z</dcterms:created>
  <dcterms:modified xsi:type="dcterms:W3CDTF">2026-08-24T05:37:23Z</dcterms:modified>
</cp:coreProperties>
</file>